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to.takashi\Desktop\"/>
    </mc:Choice>
  </mc:AlternateContent>
  <xr:revisionPtr revIDLastSave="0" documentId="8_{C29AC2CC-089F-4564-8EC5-36ED217A3D6F}" xr6:coauthVersionLast="44" xr6:coauthVersionMax="44" xr10:uidLastSave="{00000000-0000-0000-0000-000000000000}"/>
  <workbookProtection workbookPassword="CD99" lockStructure="1"/>
  <bookViews>
    <workbookView xWindow="-108" yWindow="-108" windowWidth="23256" windowHeight="12720" tabRatio="940" xr2:uid="{00000000-000D-0000-FFFF-FFFF00000000}"/>
  </bookViews>
  <sheets>
    <sheet name="a.チラシ（PC用）" sheetId="3" r:id="rId1"/>
    <sheet name="b.チラシ（手書き用）" sheetId="11" state="hidden" r:id="rId2"/>
    <sheet name="参照用（a.チラシ（PC用））" sheetId="5" state="hidden" r:id="rId3"/>
    <sheet name="参照用（b.チラシ（手書き用））" sheetId="12" state="hidden" r:id="rId4"/>
    <sheet name="居間（a）" sheetId="7" state="hidden" r:id="rId5"/>
    <sheet name="台所・浴室（a）" sheetId="8" state="hidden" r:id="rId6"/>
    <sheet name="子供部屋（a）" sheetId="9" state="hidden" r:id="rId7"/>
    <sheet name="和室（a）" sheetId="10" state="hidden" r:id="rId8"/>
    <sheet name="居間(b)" sheetId="13" state="hidden" r:id="rId9"/>
    <sheet name="台所・浴室 (b)" sheetId="14" state="hidden" r:id="rId10"/>
    <sheet name="子供部屋 (b)" sheetId="15" state="hidden" r:id="rId11"/>
    <sheet name="和室 (b)" sheetId="16" state="hidden" r:id="rId12"/>
    <sheet name="【参考】＜確定＞NRI資料" sheetId="6" state="hidden" r:id="rId13"/>
  </sheets>
  <definedNames>
    <definedName name="_xlnm._FilterDatabase" localSheetId="12" hidden="1">'【参考】＜確定＞NRI資料'!$A$3:$U$359</definedName>
    <definedName name="_xlnm.Print_Area" localSheetId="0">'a.チラシ（PC用）'!$A$1:$AR$60</definedName>
    <definedName name="_xlnm.Print_Area" localSheetId="1">'b.チラシ（手書き用）'!$A$1:$AR$115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I28" i="12" l="1"/>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O7" i="16"/>
  <c r="O6" i="16"/>
  <c r="O5" i="16"/>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5" i="15"/>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5" i="14"/>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6" i="13"/>
  <c r="O5" i="13"/>
  <c r="N78" i="16"/>
  <c r="P78" i="16" s="1"/>
  <c r="Q78" i="16" s="1"/>
  <c r="J78" i="16"/>
  <c r="I78" i="16"/>
  <c r="N77" i="16"/>
  <c r="P77" i="16" s="1"/>
  <c r="Q77" i="16" s="1"/>
  <c r="J77" i="16"/>
  <c r="I77" i="16"/>
  <c r="N76" i="16"/>
  <c r="P76" i="16" s="1"/>
  <c r="Q76" i="16" s="1"/>
  <c r="J76" i="16"/>
  <c r="I76" i="16"/>
  <c r="N75" i="16"/>
  <c r="P75" i="16" s="1"/>
  <c r="Q75" i="16" s="1"/>
  <c r="J75" i="16"/>
  <c r="I75" i="16"/>
  <c r="N74" i="16"/>
  <c r="P74" i="16" s="1"/>
  <c r="Q74" i="16" s="1"/>
  <c r="J74" i="16"/>
  <c r="I74" i="16"/>
  <c r="N73" i="16"/>
  <c r="P73" i="16" s="1"/>
  <c r="Q73" i="16" s="1"/>
  <c r="J73" i="16"/>
  <c r="I73" i="16"/>
  <c r="N72" i="16"/>
  <c r="P72" i="16" s="1"/>
  <c r="Q72" i="16" s="1"/>
  <c r="J72" i="16"/>
  <c r="I72" i="16"/>
  <c r="N71" i="16"/>
  <c r="P71" i="16" s="1"/>
  <c r="Q71" i="16" s="1"/>
  <c r="J71" i="16"/>
  <c r="I71" i="16"/>
  <c r="N70" i="16"/>
  <c r="P70" i="16" s="1"/>
  <c r="Q70" i="16" s="1"/>
  <c r="J70" i="16"/>
  <c r="I70" i="16"/>
  <c r="N69" i="16"/>
  <c r="P69" i="16" s="1"/>
  <c r="Q69" i="16" s="1"/>
  <c r="J69" i="16"/>
  <c r="I69" i="16"/>
  <c r="N68" i="16"/>
  <c r="P68" i="16" s="1"/>
  <c r="Q68" i="16" s="1"/>
  <c r="J68" i="16"/>
  <c r="I68" i="16"/>
  <c r="N67" i="16"/>
  <c r="P67" i="16" s="1"/>
  <c r="Q67" i="16" s="1"/>
  <c r="J67" i="16"/>
  <c r="I67" i="16"/>
  <c r="N66" i="16"/>
  <c r="P66" i="16" s="1"/>
  <c r="Q66" i="16" s="1"/>
  <c r="J66" i="16"/>
  <c r="I66" i="16"/>
  <c r="N65" i="16"/>
  <c r="P65" i="16" s="1"/>
  <c r="Q65" i="16" s="1"/>
  <c r="J65" i="16"/>
  <c r="I65" i="16"/>
  <c r="N64" i="16"/>
  <c r="P64" i="16" s="1"/>
  <c r="Q64" i="16" s="1"/>
  <c r="J64" i="16"/>
  <c r="I64" i="16"/>
  <c r="N63" i="16"/>
  <c r="P63" i="16" s="1"/>
  <c r="Q63" i="16" s="1"/>
  <c r="J63" i="16"/>
  <c r="I63" i="16"/>
  <c r="N62" i="16"/>
  <c r="P62" i="16" s="1"/>
  <c r="Q62" i="16" s="1"/>
  <c r="J62" i="16"/>
  <c r="I62" i="16"/>
  <c r="N61" i="16"/>
  <c r="P61" i="16" s="1"/>
  <c r="Q61" i="16" s="1"/>
  <c r="J61" i="16"/>
  <c r="I61" i="16"/>
  <c r="N60" i="16"/>
  <c r="P60" i="16" s="1"/>
  <c r="Q60" i="16" s="1"/>
  <c r="J60" i="16"/>
  <c r="I60" i="16"/>
  <c r="N59" i="16"/>
  <c r="P59" i="16" s="1"/>
  <c r="Q59" i="16" s="1"/>
  <c r="J59" i="16"/>
  <c r="I59" i="16"/>
  <c r="N58" i="16"/>
  <c r="P58" i="16" s="1"/>
  <c r="Q58" i="16" s="1"/>
  <c r="J58" i="16"/>
  <c r="I58" i="16"/>
  <c r="N57" i="16"/>
  <c r="P57" i="16" s="1"/>
  <c r="Q57" i="16" s="1"/>
  <c r="J57" i="16"/>
  <c r="I57" i="16"/>
  <c r="N56" i="16"/>
  <c r="P56" i="16" s="1"/>
  <c r="Q56" i="16" s="1"/>
  <c r="J56" i="16"/>
  <c r="I56" i="16"/>
  <c r="N55" i="16"/>
  <c r="P55" i="16" s="1"/>
  <c r="Q55" i="16" s="1"/>
  <c r="J55" i="16"/>
  <c r="I55" i="16"/>
  <c r="N54" i="16"/>
  <c r="P54" i="16" s="1"/>
  <c r="Q54" i="16" s="1"/>
  <c r="J54" i="16"/>
  <c r="I54" i="16"/>
  <c r="N53" i="16"/>
  <c r="P53" i="16" s="1"/>
  <c r="Q53" i="16" s="1"/>
  <c r="J53" i="16"/>
  <c r="I53" i="16"/>
  <c r="N52" i="16"/>
  <c r="P52" i="16" s="1"/>
  <c r="Q52" i="16" s="1"/>
  <c r="J52" i="16"/>
  <c r="I52" i="16"/>
  <c r="N51" i="16"/>
  <c r="P51" i="16" s="1"/>
  <c r="Q51" i="16" s="1"/>
  <c r="J51" i="16"/>
  <c r="I51" i="16"/>
  <c r="N50" i="16"/>
  <c r="P50" i="16" s="1"/>
  <c r="Q50" i="16" s="1"/>
  <c r="J50" i="16"/>
  <c r="I50" i="16"/>
  <c r="N49" i="16"/>
  <c r="P49" i="16" s="1"/>
  <c r="Q49" i="16" s="1"/>
  <c r="J49" i="16"/>
  <c r="I49" i="16"/>
  <c r="N48" i="16"/>
  <c r="P48" i="16" s="1"/>
  <c r="Q48" i="16" s="1"/>
  <c r="J48" i="16"/>
  <c r="I48" i="16"/>
  <c r="N47" i="16"/>
  <c r="P47" i="16" s="1"/>
  <c r="Q47" i="16" s="1"/>
  <c r="J47" i="16"/>
  <c r="I47" i="16"/>
  <c r="N46" i="16"/>
  <c r="P46" i="16" s="1"/>
  <c r="Q46" i="16" s="1"/>
  <c r="J46" i="16"/>
  <c r="I46" i="16"/>
  <c r="P45" i="16"/>
  <c r="Q45" i="16" s="1"/>
  <c r="P84" i="16" s="1"/>
  <c r="N45" i="16"/>
  <c r="J45" i="16"/>
  <c r="J84" i="16" s="1"/>
  <c r="I45" i="16"/>
  <c r="I84" i="16" s="1"/>
  <c r="P44" i="16"/>
  <c r="Q44" i="16" s="1"/>
  <c r="N44" i="16"/>
  <c r="J44" i="16"/>
  <c r="I44" i="16"/>
  <c r="N43" i="16"/>
  <c r="J43" i="16"/>
  <c r="I43" i="16"/>
  <c r="N42" i="16"/>
  <c r="P42" i="16" s="1"/>
  <c r="Q42" i="16" s="1"/>
  <c r="J42" i="16"/>
  <c r="I42" i="16"/>
  <c r="N41" i="16"/>
  <c r="P41" i="16" s="1"/>
  <c r="Q41" i="16" s="1"/>
  <c r="J41" i="16"/>
  <c r="I41" i="16"/>
  <c r="N40" i="16"/>
  <c r="P40" i="16" s="1"/>
  <c r="Q40" i="16" s="1"/>
  <c r="J40" i="16"/>
  <c r="I40" i="16"/>
  <c r="N39" i="16"/>
  <c r="P39" i="16" s="1"/>
  <c r="Q39" i="16" s="1"/>
  <c r="J39" i="16"/>
  <c r="I39" i="16"/>
  <c r="N38" i="16"/>
  <c r="P38" i="16" s="1"/>
  <c r="Q38" i="16" s="1"/>
  <c r="J38" i="16"/>
  <c r="I38" i="16"/>
  <c r="N37" i="16"/>
  <c r="P37" i="16" s="1"/>
  <c r="Q37" i="16" s="1"/>
  <c r="J37" i="16"/>
  <c r="I37" i="16"/>
  <c r="N36" i="16"/>
  <c r="P36" i="16" s="1"/>
  <c r="Q36" i="16" s="1"/>
  <c r="J36" i="16"/>
  <c r="I36" i="16"/>
  <c r="N35" i="16"/>
  <c r="P35" i="16" s="1"/>
  <c r="Q35" i="16" s="1"/>
  <c r="J35" i="16"/>
  <c r="I35" i="16"/>
  <c r="I85" i="16" s="1"/>
  <c r="N34" i="16"/>
  <c r="P34" i="16" s="1"/>
  <c r="Q34" i="16" s="1"/>
  <c r="J34" i="16"/>
  <c r="I34" i="16"/>
  <c r="N33" i="16"/>
  <c r="P33" i="16" s="1"/>
  <c r="Q33" i="16" s="1"/>
  <c r="J33" i="16"/>
  <c r="I33" i="16"/>
  <c r="N32" i="16"/>
  <c r="P32" i="16" s="1"/>
  <c r="Q32" i="16" s="1"/>
  <c r="J32" i="16"/>
  <c r="I32" i="16"/>
  <c r="N31" i="16"/>
  <c r="P31" i="16" s="1"/>
  <c r="Q31" i="16" s="1"/>
  <c r="J31" i="16"/>
  <c r="I31" i="16"/>
  <c r="N30" i="16"/>
  <c r="P30" i="16" s="1"/>
  <c r="Q30" i="16" s="1"/>
  <c r="J30" i="16"/>
  <c r="I30" i="16"/>
  <c r="N29" i="16"/>
  <c r="P29" i="16" s="1"/>
  <c r="Q29" i="16" s="1"/>
  <c r="J29" i="16"/>
  <c r="I29" i="16"/>
  <c r="N28" i="16"/>
  <c r="P28" i="16" s="1"/>
  <c r="Q28" i="16" s="1"/>
  <c r="J28" i="16"/>
  <c r="I28" i="16"/>
  <c r="N27" i="16"/>
  <c r="P27" i="16" s="1"/>
  <c r="Q27" i="16" s="1"/>
  <c r="J27" i="16"/>
  <c r="I27" i="16"/>
  <c r="N26" i="16"/>
  <c r="P26" i="16" s="1"/>
  <c r="Q26" i="16" s="1"/>
  <c r="J26" i="16"/>
  <c r="J86" i="16" s="1"/>
  <c r="I26" i="16"/>
  <c r="P25" i="16"/>
  <c r="Q25" i="16" s="1"/>
  <c r="N25" i="16"/>
  <c r="J25" i="16"/>
  <c r="I25" i="16"/>
  <c r="P24" i="16"/>
  <c r="Q24" i="16" s="1"/>
  <c r="N24" i="16"/>
  <c r="J24" i="16"/>
  <c r="I24" i="16"/>
  <c r="P23" i="16"/>
  <c r="Q23" i="16" s="1"/>
  <c r="N23" i="16"/>
  <c r="J23" i="16"/>
  <c r="I23" i="16"/>
  <c r="P22" i="16"/>
  <c r="Q22" i="16" s="1"/>
  <c r="N22" i="16"/>
  <c r="J22" i="16"/>
  <c r="I22" i="16"/>
  <c r="P21" i="16"/>
  <c r="Q21" i="16" s="1"/>
  <c r="N21" i="16"/>
  <c r="J21" i="16"/>
  <c r="I21" i="16"/>
  <c r="P20" i="16"/>
  <c r="Q20" i="16" s="1"/>
  <c r="N20" i="16"/>
  <c r="J20" i="16"/>
  <c r="I20" i="16"/>
  <c r="N19" i="16"/>
  <c r="P19" i="16" s="1"/>
  <c r="Q19" i="16" s="1"/>
  <c r="J19" i="16"/>
  <c r="I19" i="16"/>
  <c r="N18" i="16"/>
  <c r="P18" i="16" s="1"/>
  <c r="Q18" i="16" s="1"/>
  <c r="J18" i="16"/>
  <c r="I18" i="16"/>
  <c r="N17" i="16"/>
  <c r="P17" i="16" s="1"/>
  <c r="Q17" i="16" s="1"/>
  <c r="J17" i="16"/>
  <c r="I17" i="16"/>
  <c r="N16" i="16"/>
  <c r="P16" i="16" s="1"/>
  <c r="Q16" i="16" s="1"/>
  <c r="J16" i="16"/>
  <c r="I16" i="16"/>
  <c r="P15" i="16"/>
  <c r="Q15" i="16" s="1"/>
  <c r="N15" i="16"/>
  <c r="J15" i="16"/>
  <c r="I15" i="16"/>
  <c r="N14" i="16"/>
  <c r="P14" i="16" s="1"/>
  <c r="Q14" i="16" s="1"/>
  <c r="J14" i="16"/>
  <c r="I14" i="16"/>
  <c r="I83" i="16" s="1"/>
  <c r="P13" i="16"/>
  <c r="Q13" i="16" s="1"/>
  <c r="N13" i="16"/>
  <c r="J13" i="16"/>
  <c r="I13" i="16"/>
  <c r="P12" i="16"/>
  <c r="Q12" i="16" s="1"/>
  <c r="N12" i="16"/>
  <c r="J12" i="16"/>
  <c r="I12" i="16"/>
  <c r="P11" i="16"/>
  <c r="Q11" i="16" s="1"/>
  <c r="N11" i="16"/>
  <c r="J11" i="16"/>
  <c r="I11" i="16"/>
  <c r="P10" i="16"/>
  <c r="Q10" i="16" s="1"/>
  <c r="N10" i="16"/>
  <c r="J10" i="16"/>
  <c r="I10" i="16"/>
  <c r="N9" i="16"/>
  <c r="P9" i="16" s="1"/>
  <c r="Q9" i="16" s="1"/>
  <c r="J9" i="16"/>
  <c r="I9" i="16"/>
  <c r="P8" i="16"/>
  <c r="Q8" i="16" s="1"/>
  <c r="N8" i="16"/>
  <c r="J8" i="16"/>
  <c r="I8" i="16"/>
  <c r="P7" i="16"/>
  <c r="Q7" i="16" s="1"/>
  <c r="N7" i="16"/>
  <c r="J7" i="16"/>
  <c r="I7" i="16"/>
  <c r="I88" i="16" s="1"/>
  <c r="P6" i="16"/>
  <c r="Q6" i="16" s="1"/>
  <c r="N6" i="16"/>
  <c r="J6" i="16"/>
  <c r="I6" i="16"/>
  <c r="N5" i="16"/>
  <c r="P5" i="16" s="1"/>
  <c r="Q5" i="16" s="1"/>
  <c r="J5" i="16"/>
  <c r="I5" i="16"/>
  <c r="I87" i="16" s="1"/>
  <c r="N67" i="15"/>
  <c r="P67" i="15" s="1"/>
  <c r="Q67" i="15" s="1"/>
  <c r="J67" i="15"/>
  <c r="I67" i="15"/>
  <c r="N66" i="15"/>
  <c r="P66" i="15" s="1"/>
  <c r="Q66" i="15" s="1"/>
  <c r="J66" i="15"/>
  <c r="I66" i="15"/>
  <c r="N65" i="15"/>
  <c r="P65" i="15" s="1"/>
  <c r="Q65" i="15" s="1"/>
  <c r="J65" i="15"/>
  <c r="I65" i="15"/>
  <c r="N64" i="15"/>
  <c r="J64" i="15"/>
  <c r="I64" i="15"/>
  <c r="N63" i="15"/>
  <c r="P63" i="15" s="1"/>
  <c r="Q63" i="15" s="1"/>
  <c r="J63" i="15"/>
  <c r="I63" i="15"/>
  <c r="N62" i="15"/>
  <c r="P62" i="15" s="1"/>
  <c r="Q62" i="15" s="1"/>
  <c r="J62" i="15"/>
  <c r="I62" i="15"/>
  <c r="N61" i="15"/>
  <c r="P61" i="15" s="1"/>
  <c r="Q61" i="15" s="1"/>
  <c r="J61" i="15"/>
  <c r="I61" i="15"/>
  <c r="N60" i="15"/>
  <c r="P60" i="15" s="1"/>
  <c r="Q60" i="15" s="1"/>
  <c r="J60" i="15"/>
  <c r="I60" i="15"/>
  <c r="N59" i="15"/>
  <c r="P59" i="15" s="1"/>
  <c r="Q59" i="15" s="1"/>
  <c r="J59" i="15"/>
  <c r="I59" i="15"/>
  <c r="N58" i="15"/>
  <c r="P58" i="15" s="1"/>
  <c r="Q58" i="15" s="1"/>
  <c r="J58" i="15"/>
  <c r="I58" i="15"/>
  <c r="N57" i="15"/>
  <c r="P57" i="15" s="1"/>
  <c r="Q57" i="15" s="1"/>
  <c r="J57" i="15"/>
  <c r="I57" i="15"/>
  <c r="N56" i="15"/>
  <c r="P56" i="15" s="1"/>
  <c r="Q56" i="15" s="1"/>
  <c r="J56" i="15"/>
  <c r="I56" i="15"/>
  <c r="N55" i="15"/>
  <c r="P55" i="15" s="1"/>
  <c r="Q55" i="15" s="1"/>
  <c r="J55" i="15"/>
  <c r="I55" i="15"/>
  <c r="N54" i="15"/>
  <c r="P54" i="15" s="1"/>
  <c r="Q54" i="15" s="1"/>
  <c r="J54" i="15"/>
  <c r="I54" i="15"/>
  <c r="N53" i="15"/>
  <c r="P53" i="15" s="1"/>
  <c r="Q53" i="15" s="1"/>
  <c r="J53" i="15"/>
  <c r="I53" i="15"/>
  <c r="N52" i="15"/>
  <c r="P52" i="15" s="1"/>
  <c r="Q52" i="15" s="1"/>
  <c r="J52" i="15"/>
  <c r="I52" i="15"/>
  <c r="N51" i="15"/>
  <c r="P51" i="15" s="1"/>
  <c r="Q51" i="15" s="1"/>
  <c r="J51" i="15"/>
  <c r="I51" i="15"/>
  <c r="N50" i="15"/>
  <c r="P50" i="15" s="1"/>
  <c r="Q50" i="15" s="1"/>
  <c r="J50" i="15"/>
  <c r="I50" i="15"/>
  <c r="N49" i="15"/>
  <c r="P49" i="15" s="1"/>
  <c r="Q49" i="15" s="1"/>
  <c r="J49" i="15"/>
  <c r="I49" i="15"/>
  <c r="N48" i="15"/>
  <c r="P48" i="15" s="1"/>
  <c r="Q48" i="15" s="1"/>
  <c r="J48" i="15"/>
  <c r="I48" i="15"/>
  <c r="N47" i="15"/>
  <c r="P47" i="15" s="1"/>
  <c r="Q47" i="15" s="1"/>
  <c r="J47" i="15"/>
  <c r="I47" i="15"/>
  <c r="N46" i="15"/>
  <c r="P46" i="15" s="1"/>
  <c r="Q46" i="15" s="1"/>
  <c r="J46" i="15"/>
  <c r="I46" i="15"/>
  <c r="N45" i="15"/>
  <c r="P45" i="15" s="1"/>
  <c r="Q45" i="15" s="1"/>
  <c r="J45" i="15"/>
  <c r="I45" i="15"/>
  <c r="N44" i="15"/>
  <c r="P44" i="15" s="1"/>
  <c r="Q44" i="15" s="1"/>
  <c r="J44" i="15"/>
  <c r="I44" i="15"/>
  <c r="N43" i="15"/>
  <c r="P43" i="15" s="1"/>
  <c r="Q43" i="15" s="1"/>
  <c r="J43" i="15"/>
  <c r="I43" i="15"/>
  <c r="P42" i="15"/>
  <c r="Q42" i="15" s="1"/>
  <c r="N42" i="15"/>
  <c r="J42" i="15"/>
  <c r="I42" i="15"/>
  <c r="P41" i="15"/>
  <c r="Q41" i="15" s="1"/>
  <c r="N41" i="15"/>
  <c r="J41" i="15"/>
  <c r="I41" i="15"/>
  <c r="N40" i="15"/>
  <c r="P40" i="15" s="1"/>
  <c r="Q40" i="15" s="1"/>
  <c r="J40" i="15"/>
  <c r="I40" i="15"/>
  <c r="N39" i="15"/>
  <c r="P39" i="15" s="1"/>
  <c r="Q39" i="15" s="1"/>
  <c r="J39" i="15"/>
  <c r="I39" i="15"/>
  <c r="N38" i="15"/>
  <c r="P38" i="15" s="1"/>
  <c r="Q38" i="15" s="1"/>
  <c r="J38" i="15"/>
  <c r="I38" i="15"/>
  <c r="P37" i="15"/>
  <c r="Q37" i="15" s="1"/>
  <c r="N37" i="15"/>
  <c r="J37" i="15"/>
  <c r="I37" i="15"/>
  <c r="P36" i="15"/>
  <c r="Q36" i="15" s="1"/>
  <c r="N36" i="15"/>
  <c r="J36" i="15"/>
  <c r="I36" i="15"/>
  <c r="P35" i="15"/>
  <c r="Q35" i="15" s="1"/>
  <c r="N35" i="15"/>
  <c r="J35" i="15"/>
  <c r="I35" i="15"/>
  <c r="N34" i="15"/>
  <c r="P34" i="15" s="1"/>
  <c r="Q34" i="15" s="1"/>
  <c r="J34" i="15"/>
  <c r="I34" i="15"/>
  <c r="N33" i="15"/>
  <c r="P33" i="15" s="1"/>
  <c r="Q33" i="15" s="1"/>
  <c r="J33" i="15"/>
  <c r="I33" i="15"/>
  <c r="N32" i="15"/>
  <c r="P32" i="15" s="1"/>
  <c r="Q32" i="15" s="1"/>
  <c r="J32" i="15"/>
  <c r="I32" i="15"/>
  <c r="N31" i="15"/>
  <c r="P31" i="15" s="1"/>
  <c r="Q31" i="15" s="1"/>
  <c r="J31" i="15"/>
  <c r="I31" i="15"/>
  <c r="N30" i="15"/>
  <c r="P30" i="15" s="1"/>
  <c r="Q30" i="15" s="1"/>
  <c r="J30" i="15"/>
  <c r="I30" i="15"/>
  <c r="N29" i="15"/>
  <c r="P29" i="15" s="1"/>
  <c r="Q29" i="15" s="1"/>
  <c r="J29" i="15"/>
  <c r="I29" i="15"/>
  <c r="N28" i="15"/>
  <c r="P28" i="15" s="1"/>
  <c r="Q28" i="15" s="1"/>
  <c r="Q73" i="15" s="1"/>
  <c r="AI18" i="12" s="1"/>
  <c r="AI15" i="11" s="1"/>
  <c r="J28" i="15"/>
  <c r="J73" i="15" s="1"/>
  <c r="I28" i="15"/>
  <c r="P27" i="15"/>
  <c r="Q27" i="15" s="1"/>
  <c r="N27" i="15"/>
  <c r="J27" i="15"/>
  <c r="I27" i="15"/>
  <c r="P26" i="15"/>
  <c r="Q26" i="15" s="1"/>
  <c r="N26" i="15"/>
  <c r="J26" i="15"/>
  <c r="I26" i="15"/>
  <c r="P25" i="15"/>
  <c r="Q25" i="15" s="1"/>
  <c r="N25" i="15"/>
  <c r="J25" i="15"/>
  <c r="I25" i="15"/>
  <c r="P24" i="15"/>
  <c r="Q24" i="15" s="1"/>
  <c r="N24" i="15"/>
  <c r="J24" i="15"/>
  <c r="I24" i="15"/>
  <c r="P23" i="15"/>
  <c r="Q23" i="15" s="1"/>
  <c r="N23" i="15"/>
  <c r="J23" i="15"/>
  <c r="I23" i="15"/>
  <c r="P22" i="15"/>
  <c r="Q22" i="15" s="1"/>
  <c r="N22" i="15"/>
  <c r="J22" i="15"/>
  <c r="I22" i="15"/>
  <c r="P21" i="15"/>
  <c r="Q21" i="15" s="1"/>
  <c r="Q76" i="15" s="1"/>
  <c r="AI21" i="12" s="1"/>
  <c r="AI18" i="11" s="1"/>
  <c r="N21" i="15"/>
  <c r="J21" i="15"/>
  <c r="I21" i="15"/>
  <c r="P20" i="15"/>
  <c r="Q20" i="15" s="1"/>
  <c r="N20" i="15"/>
  <c r="J20" i="15"/>
  <c r="I20" i="15"/>
  <c r="P19" i="15"/>
  <c r="Q19" i="15" s="1"/>
  <c r="N19" i="15"/>
  <c r="J19" i="15"/>
  <c r="I19" i="15"/>
  <c r="N18" i="15"/>
  <c r="P18" i="15" s="1"/>
  <c r="Q18" i="15" s="1"/>
  <c r="J18" i="15"/>
  <c r="I18" i="15"/>
  <c r="N17" i="15"/>
  <c r="P17" i="15" s="1"/>
  <c r="Q17" i="15" s="1"/>
  <c r="Q75" i="15" s="1"/>
  <c r="AI20" i="12" s="1"/>
  <c r="AI17" i="11" s="1"/>
  <c r="J17" i="15"/>
  <c r="I17" i="15"/>
  <c r="I75" i="15" s="1"/>
  <c r="P16" i="15"/>
  <c r="Q16" i="15" s="1"/>
  <c r="N16" i="15"/>
  <c r="J16" i="15"/>
  <c r="I16" i="15"/>
  <c r="P15" i="15"/>
  <c r="Q15" i="15" s="1"/>
  <c r="N15" i="15"/>
  <c r="J15" i="15"/>
  <c r="I15" i="15"/>
  <c r="P14" i="15"/>
  <c r="Q14" i="15" s="1"/>
  <c r="N14" i="15"/>
  <c r="J14" i="15"/>
  <c r="I14" i="15"/>
  <c r="P13" i="15"/>
  <c r="Q13" i="15" s="1"/>
  <c r="N13" i="15"/>
  <c r="J13" i="15"/>
  <c r="I13" i="15"/>
  <c r="P12" i="15"/>
  <c r="Q12" i="15" s="1"/>
  <c r="N12" i="15"/>
  <c r="J12" i="15"/>
  <c r="I12" i="15"/>
  <c r="P11" i="15"/>
  <c r="Q11" i="15" s="1"/>
  <c r="N11" i="15"/>
  <c r="J11" i="15"/>
  <c r="I11" i="15"/>
  <c r="P10" i="15"/>
  <c r="Q10" i="15" s="1"/>
  <c r="N10" i="15"/>
  <c r="J10" i="15"/>
  <c r="I10" i="15"/>
  <c r="N9" i="15"/>
  <c r="P9" i="15" s="1"/>
  <c r="Q9" i="15" s="1"/>
  <c r="J9" i="15"/>
  <c r="J77" i="15" s="1"/>
  <c r="I9" i="15"/>
  <c r="N8" i="15"/>
  <c r="P8" i="15" s="1"/>
  <c r="Q8" i="15" s="1"/>
  <c r="J8" i="15"/>
  <c r="I8" i="15"/>
  <c r="I73" i="15" s="1"/>
  <c r="N7" i="15"/>
  <c r="P7" i="15" s="1"/>
  <c r="Q7" i="15" s="1"/>
  <c r="J7" i="15"/>
  <c r="I7" i="15"/>
  <c r="N6" i="15"/>
  <c r="P6" i="15" s="1"/>
  <c r="Q6" i="15" s="1"/>
  <c r="J6" i="15"/>
  <c r="I6" i="15"/>
  <c r="N5" i="15"/>
  <c r="P5" i="15" s="1"/>
  <c r="Q5" i="15" s="1"/>
  <c r="Q72" i="15" s="1"/>
  <c r="AI17" i="12" s="1"/>
  <c r="J5" i="15"/>
  <c r="J72" i="15" s="1"/>
  <c r="I5" i="15"/>
  <c r="N37" i="14"/>
  <c r="P37" i="14" s="1"/>
  <c r="Q37" i="14" s="1"/>
  <c r="J37" i="14"/>
  <c r="I37" i="14"/>
  <c r="P36" i="14"/>
  <c r="Q36" i="14" s="1"/>
  <c r="N36" i="14"/>
  <c r="J36" i="14"/>
  <c r="I36" i="14"/>
  <c r="P35" i="14"/>
  <c r="Q35" i="14" s="1"/>
  <c r="N35" i="14"/>
  <c r="J35" i="14"/>
  <c r="I35" i="14"/>
  <c r="P34" i="14"/>
  <c r="Q34" i="14" s="1"/>
  <c r="N34" i="14"/>
  <c r="J34" i="14"/>
  <c r="I34" i="14"/>
  <c r="P33" i="14"/>
  <c r="Q33" i="14" s="1"/>
  <c r="N33" i="14"/>
  <c r="J33" i="14"/>
  <c r="I33" i="14"/>
  <c r="P32" i="14"/>
  <c r="Q32" i="14" s="1"/>
  <c r="N32" i="14"/>
  <c r="J32" i="14"/>
  <c r="I32" i="14"/>
  <c r="P31" i="14"/>
  <c r="Q31" i="14" s="1"/>
  <c r="Q46" i="14" s="1"/>
  <c r="N31" i="12" s="1"/>
  <c r="N28" i="11" s="1"/>
  <c r="N31" i="14"/>
  <c r="J31" i="14"/>
  <c r="I31" i="14"/>
  <c r="P30" i="14"/>
  <c r="Q30" i="14" s="1"/>
  <c r="N30" i="14"/>
  <c r="J30" i="14"/>
  <c r="I30" i="14"/>
  <c r="N29" i="14"/>
  <c r="P29" i="14" s="1"/>
  <c r="Q29" i="14" s="1"/>
  <c r="J29" i="14"/>
  <c r="I29" i="14"/>
  <c r="P28" i="14"/>
  <c r="Q28" i="14" s="1"/>
  <c r="N28" i="14"/>
  <c r="J28" i="14"/>
  <c r="I28" i="14"/>
  <c r="N27" i="14"/>
  <c r="P27" i="14" s="1"/>
  <c r="Q27" i="14" s="1"/>
  <c r="J27" i="14"/>
  <c r="I27" i="14"/>
  <c r="N26" i="14"/>
  <c r="P26" i="14" s="1"/>
  <c r="Q26" i="14" s="1"/>
  <c r="J26" i="14"/>
  <c r="I26" i="14"/>
  <c r="P25" i="14"/>
  <c r="Q25" i="14" s="1"/>
  <c r="N25" i="14"/>
  <c r="J25" i="14"/>
  <c r="I25" i="14"/>
  <c r="N24" i="14"/>
  <c r="P24" i="14" s="1"/>
  <c r="Q24" i="14" s="1"/>
  <c r="J24" i="14"/>
  <c r="I24" i="14"/>
  <c r="N23" i="14"/>
  <c r="P23" i="14" s="1"/>
  <c r="Q23" i="14" s="1"/>
  <c r="J23" i="14"/>
  <c r="J44" i="14" s="1"/>
  <c r="I23" i="14"/>
  <c r="P22" i="14"/>
  <c r="Q22" i="14" s="1"/>
  <c r="N22" i="14"/>
  <c r="J22" i="14"/>
  <c r="I22" i="14"/>
  <c r="P21" i="14"/>
  <c r="Q21" i="14" s="1"/>
  <c r="N21" i="14"/>
  <c r="J21" i="14"/>
  <c r="I21" i="14"/>
  <c r="P20" i="14"/>
  <c r="Q20" i="14" s="1"/>
  <c r="N20" i="14"/>
  <c r="J20" i="14"/>
  <c r="I20" i="14"/>
  <c r="P19" i="14"/>
  <c r="Q19" i="14" s="1"/>
  <c r="N19" i="14"/>
  <c r="J19" i="14"/>
  <c r="I19" i="14"/>
  <c r="P18" i="14"/>
  <c r="Q18" i="14" s="1"/>
  <c r="N18" i="14"/>
  <c r="J18" i="14"/>
  <c r="I18" i="14"/>
  <c r="P17" i="14"/>
  <c r="Q17" i="14" s="1"/>
  <c r="N17" i="14"/>
  <c r="J17" i="14"/>
  <c r="I17" i="14"/>
  <c r="P16" i="14"/>
  <c r="Q16" i="14" s="1"/>
  <c r="N16" i="14"/>
  <c r="J16" i="14"/>
  <c r="I16" i="14"/>
  <c r="P15" i="14"/>
  <c r="Q15" i="14" s="1"/>
  <c r="N15" i="14"/>
  <c r="J15" i="14"/>
  <c r="I15" i="14"/>
  <c r="P14" i="14"/>
  <c r="Q14" i="14" s="1"/>
  <c r="N14" i="14"/>
  <c r="J14" i="14"/>
  <c r="I14" i="14"/>
  <c r="P13" i="14"/>
  <c r="Q13" i="14" s="1"/>
  <c r="N13" i="14"/>
  <c r="J13" i="14"/>
  <c r="I13" i="14"/>
  <c r="P12" i="14"/>
  <c r="Q12" i="14" s="1"/>
  <c r="N12" i="14"/>
  <c r="J12" i="14"/>
  <c r="I12" i="14"/>
  <c r="P11" i="14"/>
  <c r="Q11" i="14" s="1"/>
  <c r="N11" i="14"/>
  <c r="J11" i="14"/>
  <c r="I11" i="14"/>
  <c r="P10" i="14"/>
  <c r="Q10" i="14" s="1"/>
  <c r="N10" i="14"/>
  <c r="J10" i="14"/>
  <c r="I10" i="14"/>
  <c r="P9" i="14"/>
  <c r="Q9" i="14" s="1"/>
  <c r="N9" i="14"/>
  <c r="J9" i="14"/>
  <c r="I9" i="14"/>
  <c r="P8" i="14"/>
  <c r="Q8" i="14" s="1"/>
  <c r="N8" i="14"/>
  <c r="J8" i="14"/>
  <c r="J43" i="14" s="1"/>
  <c r="I8" i="14"/>
  <c r="I43" i="14" s="1"/>
  <c r="P7" i="14"/>
  <c r="Q7" i="14" s="1"/>
  <c r="Q45" i="14" s="1"/>
  <c r="N30" i="12" s="1"/>
  <c r="N27" i="11" s="1"/>
  <c r="N7" i="14"/>
  <c r="J7" i="14"/>
  <c r="J45" i="14" s="1"/>
  <c r="R45" i="14" s="1"/>
  <c r="I7" i="14"/>
  <c r="I45" i="14" s="1"/>
  <c r="P6" i="14"/>
  <c r="Q6" i="14" s="1"/>
  <c r="N6" i="14"/>
  <c r="J6" i="14"/>
  <c r="I6" i="14"/>
  <c r="N5" i="14"/>
  <c r="P5" i="14" s="1"/>
  <c r="Q5" i="14" s="1"/>
  <c r="Q42" i="14" s="1"/>
  <c r="N27" i="12" s="1"/>
  <c r="J5" i="14"/>
  <c r="J42" i="14" s="1"/>
  <c r="I5" i="14"/>
  <c r="I42" i="14" s="1"/>
  <c r="R47" i="13"/>
  <c r="N40" i="13"/>
  <c r="P40" i="13" s="1"/>
  <c r="Q40" i="13" s="1"/>
  <c r="J40" i="13"/>
  <c r="I40" i="13"/>
  <c r="P39" i="13"/>
  <c r="Q39" i="13" s="1"/>
  <c r="N39" i="13"/>
  <c r="J39" i="13"/>
  <c r="I39" i="13"/>
  <c r="P38" i="13"/>
  <c r="Q38" i="13" s="1"/>
  <c r="N38" i="13"/>
  <c r="J38" i="13"/>
  <c r="I38" i="13"/>
  <c r="P37" i="13"/>
  <c r="Q37" i="13" s="1"/>
  <c r="N37" i="13"/>
  <c r="J37" i="13"/>
  <c r="I37" i="13"/>
  <c r="P36" i="13"/>
  <c r="Q36" i="13" s="1"/>
  <c r="N36" i="13"/>
  <c r="J36" i="13"/>
  <c r="I36" i="13"/>
  <c r="P35" i="13"/>
  <c r="Q35" i="13" s="1"/>
  <c r="N35" i="13"/>
  <c r="J35" i="13"/>
  <c r="I35" i="13"/>
  <c r="P34" i="13"/>
  <c r="Q34" i="13" s="1"/>
  <c r="N34" i="13"/>
  <c r="J34" i="13"/>
  <c r="I34" i="13"/>
  <c r="N33" i="13"/>
  <c r="P33" i="13" s="1"/>
  <c r="Q33" i="13" s="1"/>
  <c r="J33" i="13"/>
  <c r="I33" i="13"/>
  <c r="P32" i="13"/>
  <c r="Q32" i="13" s="1"/>
  <c r="N32" i="13"/>
  <c r="J32" i="13"/>
  <c r="I32" i="13"/>
  <c r="P31" i="13"/>
  <c r="Q31" i="13" s="1"/>
  <c r="N31" i="13"/>
  <c r="J31" i="13"/>
  <c r="I31" i="13"/>
  <c r="P30" i="13"/>
  <c r="Q30" i="13" s="1"/>
  <c r="N30" i="13"/>
  <c r="J30" i="13"/>
  <c r="I30" i="13"/>
  <c r="P29" i="13"/>
  <c r="Q29" i="13" s="1"/>
  <c r="N29" i="13"/>
  <c r="J29" i="13"/>
  <c r="I29" i="13"/>
  <c r="P28" i="13"/>
  <c r="Q28" i="13" s="1"/>
  <c r="N28" i="13"/>
  <c r="J28" i="13"/>
  <c r="I28" i="13"/>
  <c r="N27" i="13"/>
  <c r="P27" i="13" s="1"/>
  <c r="Q27" i="13" s="1"/>
  <c r="J27" i="13"/>
  <c r="I27" i="13"/>
  <c r="P26" i="13"/>
  <c r="Q26" i="13" s="1"/>
  <c r="N26" i="13"/>
  <c r="J26" i="13"/>
  <c r="I26" i="13"/>
  <c r="P25" i="13"/>
  <c r="Q25" i="13" s="1"/>
  <c r="N25" i="13"/>
  <c r="J25" i="13"/>
  <c r="I25" i="13"/>
  <c r="P24" i="13"/>
  <c r="Q24" i="13" s="1"/>
  <c r="N24" i="13"/>
  <c r="J24" i="13"/>
  <c r="I24" i="13"/>
  <c r="P23" i="13"/>
  <c r="Q23" i="13" s="1"/>
  <c r="N23" i="13"/>
  <c r="J23" i="13"/>
  <c r="I23" i="13"/>
  <c r="P22" i="13"/>
  <c r="Q22" i="13" s="1"/>
  <c r="N22" i="13"/>
  <c r="J22" i="13"/>
  <c r="J46" i="13" s="1"/>
  <c r="I22" i="13"/>
  <c r="N21" i="13"/>
  <c r="P21" i="13" s="1"/>
  <c r="Q21" i="13" s="1"/>
  <c r="J21" i="13"/>
  <c r="I21" i="13"/>
  <c r="N20" i="13"/>
  <c r="P20" i="13" s="1"/>
  <c r="Q20" i="13" s="1"/>
  <c r="J20" i="13"/>
  <c r="I20" i="13"/>
  <c r="P19" i="13"/>
  <c r="Q19" i="13" s="1"/>
  <c r="N19" i="13"/>
  <c r="J19" i="13"/>
  <c r="I19" i="13"/>
  <c r="P18" i="13"/>
  <c r="Q18" i="13" s="1"/>
  <c r="N18" i="13"/>
  <c r="J18" i="13"/>
  <c r="I18" i="13"/>
  <c r="P17" i="13"/>
  <c r="Q17" i="13" s="1"/>
  <c r="N17" i="13"/>
  <c r="J17" i="13"/>
  <c r="I17" i="13"/>
  <c r="P16" i="13"/>
  <c r="Q16" i="13" s="1"/>
  <c r="N16" i="13"/>
  <c r="J16" i="13"/>
  <c r="I16" i="13"/>
  <c r="P15" i="13"/>
  <c r="Q15" i="13" s="1"/>
  <c r="N15" i="13"/>
  <c r="J15" i="13"/>
  <c r="I15" i="13"/>
  <c r="P14" i="13"/>
  <c r="Q14" i="13" s="1"/>
  <c r="N14" i="13"/>
  <c r="J14" i="13"/>
  <c r="I14" i="13"/>
  <c r="P13" i="13"/>
  <c r="Q13" i="13" s="1"/>
  <c r="N13" i="13"/>
  <c r="J13" i="13"/>
  <c r="I13" i="13"/>
  <c r="P12" i="13"/>
  <c r="Q12" i="13" s="1"/>
  <c r="N12" i="13"/>
  <c r="J12" i="13"/>
  <c r="I12" i="13"/>
  <c r="N11" i="13"/>
  <c r="P11" i="13" s="1"/>
  <c r="Q11" i="13" s="1"/>
  <c r="J11" i="13"/>
  <c r="I11" i="13"/>
  <c r="I50" i="13" s="1"/>
  <c r="P10" i="13"/>
  <c r="Q10" i="13" s="1"/>
  <c r="N10" i="13"/>
  <c r="J10" i="13"/>
  <c r="I10" i="13"/>
  <c r="P9" i="13"/>
  <c r="Q9" i="13" s="1"/>
  <c r="N9" i="13"/>
  <c r="J9" i="13"/>
  <c r="I9" i="13"/>
  <c r="N8" i="13"/>
  <c r="P8" i="13" s="1"/>
  <c r="Q8" i="13" s="1"/>
  <c r="J8" i="13"/>
  <c r="I8" i="13"/>
  <c r="P7" i="13"/>
  <c r="Q7" i="13" s="1"/>
  <c r="N7" i="13"/>
  <c r="J7" i="13"/>
  <c r="I7" i="13"/>
  <c r="P6" i="13"/>
  <c r="Q6" i="13" s="1"/>
  <c r="N6" i="13"/>
  <c r="J6" i="13"/>
  <c r="I6" i="13"/>
  <c r="P5" i="13"/>
  <c r="Q5" i="13" s="1"/>
  <c r="N5" i="13"/>
  <c r="J5" i="13"/>
  <c r="I5" i="13"/>
  <c r="I45" i="13" s="1"/>
  <c r="U6" i="12"/>
  <c r="D6" i="12"/>
  <c r="AI25" i="11"/>
  <c r="J87" i="16" l="1"/>
  <c r="Q49" i="13"/>
  <c r="N20" i="12" s="1"/>
  <c r="N17" i="11" s="1"/>
  <c r="J45" i="13"/>
  <c r="J52" i="13" s="1"/>
  <c r="Q50" i="13"/>
  <c r="N21" i="12" s="1"/>
  <c r="N18" i="11" s="1"/>
  <c r="Q46" i="13"/>
  <c r="N18" i="12" s="1"/>
  <c r="N15" i="11" s="1"/>
  <c r="J48" i="13"/>
  <c r="I47" i="14"/>
  <c r="Q44" i="14"/>
  <c r="N29" i="12" s="1"/>
  <c r="N26" i="11" s="1"/>
  <c r="Q77" i="15"/>
  <c r="AI22" i="12" s="1"/>
  <c r="AI19" i="11" s="1"/>
  <c r="J75" i="15"/>
  <c r="P64" i="15"/>
  <c r="Q64" i="15" s="1"/>
  <c r="J88" i="16"/>
  <c r="I89" i="16"/>
  <c r="J85" i="16"/>
  <c r="J50" i="13"/>
  <c r="R50" i="13" s="1"/>
  <c r="I48" i="13"/>
  <c r="Q48" i="13"/>
  <c r="N19" i="12" s="1"/>
  <c r="N16" i="11" s="1"/>
  <c r="Q43" i="14"/>
  <c r="N28" i="12" s="1"/>
  <c r="N25" i="11" s="1"/>
  <c r="Q45" i="13"/>
  <c r="Q52" i="13" s="1"/>
  <c r="I49" i="13"/>
  <c r="I52" i="13" s="1"/>
  <c r="J46" i="14"/>
  <c r="R46" i="14" s="1"/>
  <c r="J76" i="15"/>
  <c r="J89" i="16"/>
  <c r="P43" i="16"/>
  <c r="Q43" i="16" s="1"/>
  <c r="J47" i="14"/>
  <c r="I46" i="14"/>
  <c r="I76" i="15"/>
  <c r="I46" i="13"/>
  <c r="J49" i="13"/>
  <c r="R49" i="13" s="1"/>
  <c r="J83" i="16"/>
  <c r="I86" i="16"/>
  <c r="R46" i="13"/>
  <c r="I44" i="14"/>
  <c r="I49" i="14" s="1"/>
  <c r="I72" i="15"/>
  <c r="I77" i="15"/>
  <c r="AI14" i="11"/>
  <c r="N24" i="11"/>
  <c r="N17" i="12"/>
  <c r="N22" i="12" s="1"/>
  <c r="J49" i="14"/>
  <c r="R42" i="14"/>
  <c r="Q47" i="14"/>
  <c r="R72" i="15"/>
  <c r="R75" i="15"/>
  <c r="R76" i="15"/>
  <c r="R73" i="15"/>
  <c r="I74" i="15"/>
  <c r="I79" i="15" s="1"/>
  <c r="J74" i="15"/>
  <c r="Q74" i="15"/>
  <c r="Q87" i="16"/>
  <c r="AI31" i="12" s="1"/>
  <c r="AI28" i="11" s="1"/>
  <c r="P87" i="16"/>
  <c r="Q89" i="16"/>
  <c r="AI33" i="12" s="1"/>
  <c r="AI30" i="11" s="1"/>
  <c r="P89" i="16"/>
  <c r="R89" i="16" s="1"/>
  <c r="Q88" i="16"/>
  <c r="AI32" i="12" s="1"/>
  <c r="AI29" i="11" s="1"/>
  <c r="P88" i="16"/>
  <c r="Q83" i="16"/>
  <c r="AI27" i="12" s="1"/>
  <c r="P83" i="16"/>
  <c r="Q86" i="16"/>
  <c r="AI30" i="12" s="1"/>
  <c r="AI27" i="11" s="1"/>
  <c r="P86" i="16"/>
  <c r="R86" i="16" s="1"/>
  <c r="Q85" i="16"/>
  <c r="AI29" i="12" s="1"/>
  <c r="AI26" i="11" s="1"/>
  <c r="P85" i="16"/>
  <c r="R85" i="16" s="1"/>
  <c r="R87" i="16"/>
  <c r="R88" i="16"/>
  <c r="I90" i="16"/>
  <c r="J90" i="16"/>
  <c r="R83" i="16"/>
  <c r="R84" i="16"/>
  <c r="F26" i="5"/>
  <c r="F27" i="5"/>
  <c r="F28" i="5"/>
  <c r="F29" i="5"/>
  <c r="F30" i="5"/>
  <c r="F31" i="5"/>
  <c r="F25" i="5"/>
  <c r="AA26" i="5"/>
  <c r="AA27" i="5"/>
  <c r="AA28" i="5"/>
  <c r="AA29" i="5"/>
  <c r="AA30" i="5"/>
  <c r="AA25" i="5"/>
  <c r="F16" i="5"/>
  <c r="F17" i="5"/>
  <c r="F18" i="5"/>
  <c r="F19" i="5"/>
  <c r="F20" i="5"/>
  <c r="F15" i="5"/>
  <c r="AA19" i="5"/>
  <c r="AA16" i="5"/>
  <c r="AA17" i="5"/>
  <c r="AA18" i="5"/>
  <c r="AA15" i="5"/>
  <c r="CB26" i="5"/>
  <c r="P8" i="10"/>
  <c r="Q8" i="10" s="1"/>
  <c r="O45" i="10"/>
  <c r="O78" i="10"/>
  <c r="N78" i="10"/>
  <c r="P78" i="10" s="1"/>
  <c r="Q78" i="10" s="1"/>
  <c r="O77" i="10"/>
  <c r="N77" i="10"/>
  <c r="O76" i="10"/>
  <c r="N76" i="10"/>
  <c r="O75" i="10"/>
  <c r="N75" i="10"/>
  <c r="P75" i="10" s="1"/>
  <c r="Q75" i="10" s="1"/>
  <c r="O74" i="10"/>
  <c r="N74" i="10"/>
  <c r="O73" i="10"/>
  <c r="N73" i="10"/>
  <c r="O72" i="10"/>
  <c r="N72" i="10"/>
  <c r="P72" i="10" s="1"/>
  <c r="Q72" i="10" s="1"/>
  <c r="O71" i="10"/>
  <c r="N71" i="10"/>
  <c r="O70" i="10"/>
  <c r="N70" i="10"/>
  <c r="O69" i="10"/>
  <c r="N69" i="10"/>
  <c r="P69" i="10" s="1"/>
  <c r="Q69" i="10" s="1"/>
  <c r="O68" i="10"/>
  <c r="N68" i="10"/>
  <c r="O67" i="10"/>
  <c r="N67" i="10"/>
  <c r="P67" i="10" s="1"/>
  <c r="Q67" i="10" s="1"/>
  <c r="O66" i="10"/>
  <c r="N66" i="10"/>
  <c r="P66" i="10" s="1"/>
  <c r="Q66" i="10" s="1"/>
  <c r="O65" i="10"/>
  <c r="N65" i="10"/>
  <c r="O64" i="10"/>
  <c r="N64" i="10"/>
  <c r="P64" i="10" s="1"/>
  <c r="Q64" i="10" s="1"/>
  <c r="O63" i="10"/>
  <c r="N63" i="10"/>
  <c r="P63" i="10" s="1"/>
  <c r="Q63" i="10" s="1"/>
  <c r="O62" i="10"/>
  <c r="N62" i="10"/>
  <c r="O61" i="10"/>
  <c r="N61" i="10"/>
  <c r="P61" i="10" s="1"/>
  <c r="Q61" i="10" s="1"/>
  <c r="O60" i="10"/>
  <c r="N60" i="10"/>
  <c r="P60" i="10" s="1"/>
  <c r="Q60" i="10" s="1"/>
  <c r="O59" i="10"/>
  <c r="N59" i="10"/>
  <c r="O58" i="10"/>
  <c r="N58" i="10"/>
  <c r="P58" i="10" s="1"/>
  <c r="Q58" i="10" s="1"/>
  <c r="O57" i="10"/>
  <c r="N57" i="10"/>
  <c r="P57" i="10" s="1"/>
  <c r="Q57" i="10" s="1"/>
  <c r="O56" i="10"/>
  <c r="N56" i="10"/>
  <c r="O55" i="10"/>
  <c r="N55" i="10"/>
  <c r="P55" i="10" s="1"/>
  <c r="Q55" i="10" s="1"/>
  <c r="O54" i="10"/>
  <c r="N54" i="10"/>
  <c r="P54" i="10" s="1"/>
  <c r="Q54" i="10" s="1"/>
  <c r="O53" i="10"/>
  <c r="N53" i="10"/>
  <c r="O52" i="10"/>
  <c r="N52" i="10"/>
  <c r="P52" i="10" s="1"/>
  <c r="Q52" i="10" s="1"/>
  <c r="O51" i="10"/>
  <c r="N51" i="10"/>
  <c r="P51" i="10" s="1"/>
  <c r="Q51" i="10" s="1"/>
  <c r="O50" i="10"/>
  <c r="N50" i="10"/>
  <c r="O49" i="10"/>
  <c r="N49" i="10"/>
  <c r="P49" i="10" s="1"/>
  <c r="Q49" i="10" s="1"/>
  <c r="O48" i="10"/>
  <c r="N48" i="10"/>
  <c r="P48" i="10" s="1"/>
  <c r="Q48" i="10" s="1"/>
  <c r="O47" i="10"/>
  <c r="N47" i="10"/>
  <c r="O46" i="10"/>
  <c r="N46" i="10"/>
  <c r="P46" i="10" s="1"/>
  <c r="Q46" i="10" s="1"/>
  <c r="P45" i="10"/>
  <c r="Q45" i="10" s="1"/>
  <c r="N45" i="10"/>
  <c r="P44" i="10"/>
  <c r="Q44" i="10" s="1"/>
  <c r="O44" i="10"/>
  <c r="N44" i="10"/>
  <c r="O43" i="10"/>
  <c r="N43" i="10"/>
  <c r="O42" i="10"/>
  <c r="N42" i="10"/>
  <c r="P42" i="10" s="1"/>
  <c r="Q42" i="10" s="1"/>
  <c r="O41" i="10"/>
  <c r="N41" i="10"/>
  <c r="O40" i="10"/>
  <c r="N40" i="10"/>
  <c r="O39" i="10"/>
  <c r="N39" i="10"/>
  <c r="P39" i="10" s="1"/>
  <c r="Q39" i="10" s="1"/>
  <c r="O38" i="10"/>
  <c r="N38" i="10"/>
  <c r="O37" i="10"/>
  <c r="N37" i="10"/>
  <c r="P37" i="10" s="1"/>
  <c r="Q37" i="10" s="1"/>
  <c r="O36" i="10"/>
  <c r="N36" i="10"/>
  <c r="P36" i="10" s="1"/>
  <c r="Q36" i="10" s="1"/>
  <c r="O35" i="10"/>
  <c r="N35" i="10"/>
  <c r="O34" i="10"/>
  <c r="N34" i="10"/>
  <c r="P34" i="10" s="1"/>
  <c r="Q34" i="10" s="1"/>
  <c r="O33" i="10"/>
  <c r="N33" i="10"/>
  <c r="P33" i="10" s="1"/>
  <c r="Q33" i="10" s="1"/>
  <c r="O32" i="10"/>
  <c r="N32" i="10"/>
  <c r="O31" i="10"/>
  <c r="N31" i="10"/>
  <c r="P31" i="10" s="1"/>
  <c r="Q31" i="10" s="1"/>
  <c r="O30" i="10"/>
  <c r="N30" i="10"/>
  <c r="P30" i="10" s="1"/>
  <c r="Q30" i="10" s="1"/>
  <c r="O29" i="10"/>
  <c r="N29" i="10"/>
  <c r="O28" i="10"/>
  <c r="N28" i="10"/>
  <c r="P28" i="10" s="1"/>
  <c r="Q28" i="10" s="1"/>
  <c r="O27" i="10"/>
  <c r="N27" i="10"/>
  <c r="P27" i="10" s="1"/>
  <c r="Q27" i="10" s="1"/>
  <c r="O26" i="10"/>
  <c r="N26" i="10"/>
  <c r="P25" i="10"/>
  <c r="Q25" i="10" s="1"/>
  <c r="O25" i="10"/>
  <c r="N25" i="10"/>
  <c r="P24" i="10"/>
  <c r="Q24" i="10" s="1"/>
  <c r="O24" i="10"/>
  <c r="N24" i="10"/>
  <c r="P23" i="10"/>
  <c r="Q23" i="10" s="1"/>
  <c r="O23" i="10"/>
  <c r="N23" i="10"/>
  <c r="P22" i="10"/>
  <c r="Q22" i="10" s="1"/>
  <c r="O22" i="10"/>
  <c r="N22" i="10"/>
  <c r="P21" i="10"/>
  <c r="Q21" i="10" s="1"/>
  <c r="O21" i="10"/>
  <c r="N21" i="10"/>
  <c r="P20" i="10"/>
  <c r="Q20" i="10" s="1"/>
  <c r="O20" i="10"/>
  <c r="N20" i="10"/>
  <c r="O19" i="10"/>
  <c r="N19" i="10"/>
  <c r="P19" i="10" s="1"/>
  <c r="Q19" i="10" s="1"/>
  <c r="O18" i="10"/>
  <c r="N18" i="10"/>
  <c r="P18" i="10" s="1"/>
  <c r="Q18" i="10" s="1"/>
  <c r="O17" i="10"/>
  <c r="N17" i="10"/>
  <c r="O16" i="10"/>
  <c r="N16" i="10"/>
  <c r="P16" i="10" s="1"/>
  <c r="Q16" i="10" s="1"/>
  <c r="P15" i="10"/>
  <c r="Q15" i="10" s="1"/>
  <c r="O15" i="10"/>
  <c r="N15" i="10"/>
  <c r="O14" i="10"/>
  <c r="N14" i="10"/>
  <c r="P14" i="10" s="1"/>
  <c r="Q14" i="10" s="1"/>
  <c r="P83" i="10" s="1"/>
  <c r="P13" i="10"/>
  <c r="Q13" i="10" s="1"/>
  <c r="O13" i="10"/>
  <c r="N13" i="10"/>
  <c r="P12" i="10"/>
  <c r="Q12" i="10" s="1"/>
  <c r="O12" i="10"/>
  <c r="N12" i="10"/>
  <c r="P11" i="10"/>
  <c r="Q11" i="10" s="1"/>
  <c r="O11" i="10"/>
  <c r="N11" i="10"/>
  <c r="P10" i="10"/>
  <c r="Q10" i="10" s="1"/>
  <c r="O10" i="10"/>
  <c r="N10" i="10"/>
  <c r="O9" i="10"/>
  <c r="N9" i="10"/>
  <c r="O8" i="10"/>
  <c r="N8" i="10"/>
  <c r="P7" i="10"/>
  <c r="Q7" i="10" s="1"/>
  <c r="O7" i="10"/>
  <c r="N7" i="10"/>
  <c r="P6" i="10"/>
  <c r="Q6" i="10" s="1"/>
  <c r="O6" i="10"/>
  <c r="N6" i="10"/>
  <c r="O5" i="10"/>
  <c r="N5" i="10"/>
  <c r="P5" i="10" s="1"/>
  <c r="Q5" i="10" s="1"/>
  <c r="Q87" i="10" s="1"/>
  <c r="CB29" i="5" s="1"/>
  <c r="O37" i="8"/>
  <c r="N37" i="8"/>
  <c r="P37" i="8" s="1"/>
  <c r="Q37" i="8" s="1"/>
  <c r="P36" i="8"/>
  <c r="Q36" i="8" s="1"/>
  <c r="O36" i="8"/>
  <c r="N36" i="8"/>
  <c r="P35" i="8"/>
  <c r="Q35" i="8" s="1"/>
  <c r="O35" i="8"/>
  <c r="N35" i="8"/>
  <c r="P34" i="8"/>
  <c r="Q34" i="8" s="1"/>
  <c r="O34" i="8"/>
  <c r="N34" i="8"/>
  <c r="P33" i="8"/>
  <c r="Q33" i="8" s="1"/>
  <c r="O33" i="8"/>
  <c r="N33" i="8"/>
  <c r="P32" i="8"/>
  <c r="Q32" i="8" s="1"/>
  <c r="O32" i="8"/>
  <c r="N32" i="8"/>
  <c r="P31" i="8"/>
  <c r="Q31" i="8" s="1"/>
  <c r="Q46" i="8" s="1"/>
  <c r="O31" i="8"/>
  <c r="N31" i="8"/>
  <c r="P30" i="8"/>
  <c r="Q30" i="8" s="1"/>
  <c r="O30" i="8"/>
  <c r="N30" i="8"/>
  <c r="O29" i="8"/>
  <c r="N29" i="8"/>
  <c r="P28" i="8"/>
  <c r="Q28" i="8" s="1"/>
  <c r="O28" i="8"/>
  <c r="N28" i="8"/>
  <c r="O27" i="8"/>
  <c r="N27" i="8"/>
  <c r="P27" i="8" s="1"/>
  <c r="Q27" i="8" s="1"/>
  <c r="O26" i="8"/>
  <c r="N26" i="8"/>
  <c r="P26" i="8" s="1"/>
  <c r="Q26" i="8" s="1"/>
  <c r="P25" i="8"/>
  <c r="Q25" i="8" s="1"/>
  <c r="O25" i="8"/>
  <c r="N25" i="8"/>
  <c r="O24" i="8"/>
  <c r="N24" i="8"/>
  <c r="O23" i="8"/>
  <c r="N23" i="8"/>
  <c r="P22" i="8"/>
  <c r="Q22" i="8" s="1"/>
  <c r="O22" i="8"/>
  <c r="N22" i="8"/>
  <c r="P21" i="8"/>
  <c r="Q21" i="8" s="1"/>
  <c r="O21" i="8"/>
  <c r="N21" i="8"/>
  <c r="P20" i="8"/>
  <c r="Q20" i="8" s="1"/>
  <c r="O20" i="8"/>
  <c r="N20" i="8"/>
  <c r="P19" i="8"/>
  <c r="Q19" i="8" s="1"/>
  <c r="O19" i="8"/>
  <c r="N19" i="8"/>
  <c r="P18" i="8"/>
  <c r="Q18" i="8" s="1"/>
  <c r="O18" i="8"/>
  <c r="N18" i="8"/>
  <c r="P17" i="8"/>
  <c r="Q17" i="8" s="1"/>
  <c r="O17" i="8"/>
  <c r="N17" i="8"/>
  <c r="P16" i="8"/>
  <c r="Q16" i="8" s="1"/>
  <c r="O16" i="8"/>
  <c r="N16" i="8"/>
  <c r="P15" i="8"/>
  <c r="Q15" i="8" s="1"/>
  <c r="O15" i="8"/>
  <c r="N15" i="8"/>
  <c r="P14" i="8"/>
  <c r="Q14" i="8" s="1"/>
  <c r="O14" i="8"/>
  <c r="N14" i="8"/>
  <c r="P13" i="8"/>
  <c r="Q13" i="8" s="1"/>
  <c r="O13" i="8"/>
  <c r="N13" i="8"/>
  <c r="P12" i="8"/>
  <c r="Q12" i="8" s="1"/>
  <c r="O12" i="8"/>
  <c r="N12" i="8"/>
  <c r="P11" i="8"/>
  <c r="Q11" i="8" s="1"/>
  <c r="O11" i="8"/>
  <c r="N11" i="8"/>
  <c r="P10" i="8"/>
  <c r="Q10" i="8" s="1"/>
  <c r="O10" i="8"/>
  <c r="N10" i="8"/>
  <c r="P9" i="8"/>
  <c r="Q9" i="8" s="1"/>
  <c r="O9" i="8"/>
  <c r="N9" i="8"/>
  <c r="P8" i="8"/>
  <c r="Q8" i="8" s="1"/>
  <c r="O8" i="8"/>
  <c r="N8" i="8"/>
  <c r="P7" i="8"/>
  <c r="Q7" i="8" s="1"/>
  <c r="Q45" i="8" s="1"/>
  <c r="O7" i="8"/>
  <c r="N7" i="8"/>
  <c r="P6" i="8"/>
  <c r="Q6" i="8" s="1"/>
  <c r="O6" i="8"/>
  <c r="N6" i="8"/>
  <c r="N5" i="8"/>
  <c r="O5" i="8"/>
  <c r="P5" i="8" s="1"/>
  <c r="Q5" i="8" s="1"/>
  <c r="Q42" i="8" s="1"/>
  <c r="R47" i="7"/>
  <c r="O40" i="7"/>
  <c r="N40" i="7"/>
  <c r="P39" i="7"/>
  <c r="Q39" i="7" s="1"/>
  <c r="O39" i="7"/>
  <c r="N39" i="7"/>
  <c r="P38" i="7"/>
  <c r="Q38" i="7" s="1"/>
  <c r="O38" i="7"/>
  <c r="N38" i="7"/>
  <c r="P37" i="7"/>
  <c r="Q37" i="7" s="1"/>
  <c r="O37" i="7"/>
  <c r="N37" i="7"/>
  <c r="P36" i="7"/>
  <c r="Q36" i="7" s="1"/>
  <c r="O36" i="7"/>
  <c r="N36" i="7"/>
  <c r="P35" i="7"/>
  <c r="Q35" i="7" s="1"/>
  <c r="O35" i="7"/>
  <c r="N35" i="7"/>
  <c r="P34" i="7"/>
  <c r="Q34" i="7" s="1"/>
  <c r="O34" i="7"/>
  <c r="N34" i="7"/>
  <c r="O33" i="7"/>
  <c r="N33" i="7"/>
  <c r="P33" i="7" s="1"/>
  <c r="Q33" i="7" s="1"/>
  <c r="P32" i="7"/>
  <c r="Q32" i="7" s="1"/>
  <c r="O32" i="7"/>
  <c r="N32" i="7"/>
  <c r="P31" i="7"/>
  <c r="Q31" i="7" s="1"/>
  <c r="O31" i="7"/>
  <c r="N31" i="7"/>
  <c r="P30" i="7"/>
  <c r="Q30" i="7" s="1"/>
  <c r="O30" i="7"/>
  <c r="N30" i="7"/>
  <c r="P29" i="7"/>
  <c r="Q29" i="7" s="1"/>
  <c r="O29" i="7"/>
  <c r="N29" i="7"/>
  <c r="P28" i="7"/>
  <c r="Q28" i="7" s="1"/>
  <c r="O28" i="7"/>
  <c r="N28" i="7"/>
  <c r="O27" i="7"/>
  <c r="N27" i="7"/>
  <c r="P26" i="7"/>
  <c r="Q26" i="7" s="1"/>
  <c r="O26" i="7"/>
  <c r="N26" i="7"/>
  <c r="P25" i="7"/>
  <c r="Q25" i="7" s="1"/>
  <c r="O25" i="7"/>
  <c r="N25" i="7"/>
  <c r="P24" i="7"/>
  <c r="Q24" i="7" s="1"/>
  <c r="O24" i="7"/>
  <c r="N24" i="7"/>
  <c r="P23" i="7"/>
  <c r="Q23" i="7" s="1"/>
  <c r="O23" i="7"/>
  <c r="N23" i="7"/>
  <c r="P22" i="7"/>
  <c r="Q22" i="7" s="1"/>
  <c r="Q46" i="7" s="1"/>
  <c r="O22" i="7"/>
  <c r="N22" i="7"/>
  <c r="O21" i="7"/>
  <c r="N21" i="7"/>
  <c r="P21" i="7" s="1"/>
  <c r="Q21" i="7" s="1"/>
  <c r="O20" i="7"/>
  <c r="N20" i="7"/>
  <c r="P20" i="7" s="1"/>
  <c r="Q20" i="7" s="1"/>
  <c r="P19" i="7"/>
  <c r="Q19" i="7" s="1"/>
  <c r="O19" i="7"/>
  <c r="N19" i="7"/>
  <c r="P18" i="7"/>
  <c r="Q18" i="7" s="1"/>
  <c r="O18" i="7"/>
  <c r="N18" i="7"/>
  <c r="P17" i="7"/>
  <c r="Q17" i="7" s="1"/>
  <c r="O17" i="7"/>
  <c r="N17" i="7"/>
  <c r="P16" i="7"/>
  <c r="Q16" i="7" s="1"/>
  <c r="O16" i="7"/>
  <c r="N16" i="7"/>
  <c r="P15" i="7"/>
  <c r="Q15" i="7" s="1"/>
  <c r="O15" i="7"/>
  <c r="N15" i="7"/>
  <c r="P14" i="7"/>
  <c r="Q14" i="7" s="1"/>
  <c r="O14" i="7"/>
  <c r="N14" i="7"/>
  <c r="P13" i="7"/>
  <c r="Q13" i="7" s="1"/>
  <c r="O13" i="7"/>
  <c r="N13" i="7"/>
  <c r="P12" i="7"/>
  <c r="Q12" i="7" s="1"/>
  <c r="O12" i="7"/>
  <c r="N12" i="7"/>
  <c r="O11" i="7"/>
  <c r="N11" i="7"/>
  <c r="P10" i="7"/>
  <c r="Q10" i="7" s="1"/>
  <c r="O10" i="7"/>
  <c r="N10" i="7"/>
  <c r="P9" i="7"/>
  <c r="Q9" i="7" s="1"/>
  <c r="O9" i="7"/>
  <c r="N9" i="7"/>
  <c r="O8" i="7"/>
  <c r="N8" i="7"/>
  <c r="P8" i="7" s="1"/>
  <c r="Q8" i="7" s="1"/>
  <c r="P7" i="7"/>
  <c r="Q7" i="7" s="1"/>
  <c r="O7" i="7"/>
  <c r="N7" i="7"/>
  <c r="P6" i="7"/>
  <c r="Q6" i="7" s="1"/>
  <c r="O6" i="7"/>
  <c r="N6" i="7"/>
  <c r="P5" i="7"/>
  <c r="O5" i="7"/>
  <c r="N5" i="7"/>
  <c r="P10" i="9"/>
  <c r="Q10" i="9" s="1"/>
  <c r="P11" i="9"/>
  <c r="Q11" i="9" s="1"/>
  <c r="P12" i="9"/>
  <c r="Q12" i="9" s="1"/>
  <c r="P13" i="9"/>
  <c r="Q13" i="9" s="1"/>
  <c r="P14" i="9"/>
  <c r="Q14" i="9" s="1"/>
  <c r="P15" i="9"/>
  <c r="Q15" i="9" s="1"/>
  <c r="P16" i="9"/>
  <c r="Q16" i="9" s="1"/>
  <c r="P19" i="9"/>
  <c r="Q19" i="9" s="1"/>
  <c r="P20" i="9"/>
  <c r="Q20" i="9" s="1"/>
  <c r="P21" i="9"/>
  <c r="Q21" i="9" s="1"/>
  <c r="P22" i="9"/>
  <c r="Q22" i="9" s="1"/>
  <c r="P23" i="9"/>
  <c r="Q23" i="9" s="1"/>
  <c r="P24" i="9"/>
  <c r="Q24" i="9" s="1"/>
  <c r="P25" i="9"/>
  <c r="Q25" i="9" s="1"/>
  <c r="P26" i="9"/>
  <c r="Q26" i="9" s="1"/>
  <c r="P27" i="9"/>
  <c r="Q27" i="9" s="1"/>
  <c r="P35" i="9"/>
  <c r="Q35" i="9" s="1"/>
  <c r="P36" i="9"/>
  <c r="Q36" i="9" s="1"/>
  <c r="P37" i="9"/>
  <c r="Q37" i="9" s="1"/>
  <c r="P41" i="9"/>
  <c r="Q41" i="9" s="1"/>
  <c r="P42" i="9"/>
  <c r="Q42" i="9" s="1"/>
  <c r="N5" i="9"/>
  <c r="J5"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J49" i="9"/>
  <c r="N49" i="9"/>
  <c r="N6" i="9"/>
  <c r="P6" i="9" s="1"/>
  <c r="Q6" i="9" s="1"/>
  <c r="N7" i="9"/>
  <c r="P7" i="9" s="1"/>
  <c r="Q7" i="9" s="1"/>
  <c r="N8" i="9"/>
  <c r="P8" i="9" s="1"/>
  <c r="Q8" i="9" s="1"/>
  <c r="N9" i="9"/>
  <c r="P9" i="9" s="1"/>
  <c r="Q9" i="9" s="1"/>
  <c r="N10" i="9"/>
  <c r="N11" i="9"/>
  <c r="N12" i="9"/>
  <c r="N13" i="9"/>
  <c r="N14" i="9"/>
  <c r="N15" i="9"/>
  <c r="N16" i="9"/>
  <c r="N17" i="9"/>
  <c r="P17" i="9" s="1"/>
  <c r="Q17" i="9" s="1"/>
  <c r="N18" i="9"/>
  <c r="P18" i="9" s="1"/>
  <c r="Q18" i="9" s="1"/>
  <c r="N19" i="9"/>
  <c r="N20" i="9"/>
  <c r="N21" i="9"/>
  <c r="N22" i="9"/>
  <c r="N23" i="9"/>
  <c r="N24" i="9"/>
  <c r="N25" i="9"/>
  <c r="N26" i="9"/>
  <c r="N27" i="9"/>
  <c r="N28" i="9"/>
  <c r="P28" i="9" s="1"/>
  <c r="Q28" i="9" s="1"/>
  <c r="N29" i="9"/>
  <c r="P29" i="9" s="1"/>
  <c r="Q29" i="9" s="1"/>
  <c r="N30" i="9"/>
  <c r="P30" i="9" s="1"/>
  <c r="Q30" i="9" s="1"/>
  <c r="N31" i="9"/>
  <c r="P31" i="9" s="1"/>
  <c r="Q31" i="9" s="1"/>
  <c r="N32" i="9"/>
  <c r="P32" i="9" s="1"/>
  <c r="Q32" i="9" s="1"/>
  <c r="N33" i="9"/>
  <c r="P33" i="9" s="1"/>
  <c r="Q33" i="9" s="1"/>
  <c r="N34" i="9"/>
  <c r="P34" i="9" s="1"/>
  <c r="Q34" i="9" s="1"/>
  <c r="N35" i="9"/>
  <c r="N36" i="9"/>
  <c r="N37" i="9"/>
  <c r="N38" i="9"/>
  <c r="P38" i="9" s="1"/>
  <c r="Q38" i="9" s="1"/>
  <c r="N39" i="9"/>
  <c r="P39" i="9" s="1"/>
  <c r="Q39" i="9" s="1"/>
  <c r="N40" i="9"/>
  <c r="P40" i="9" s="1"/>
  <c r="Q40" i="9" s="1"/>
  <c r="N41" i="9"/>
  <c r="N42" i="9"/>
  <c r="N43" i="9"/>
  <c r="P43" i="9" s="1"/>
  <c r="Q43" i="9" s="1"/>
  <c r="N44" i="9"/>
  <c r="P44" i="9" s="1"/>
  <c r="Q44" i="9" s="1"/>
  <c r="N45" i="9"/>
  <c r="P45" i="9" s="1"/>
  <c r="Q45" i="9" s="1"/>
  <c r="N46" i="9"/>
  <c r="P46" i="9" s="1"/>
  <c r="Q46" i="9" s="1"/>
  <c r="N47" i="9"/>
  <c r="P47" i="9" s="1"/>
  <c r="Q47" i="9" s="1"/>
  <c r="N48" i="9"/>
  <c r="P48" i="9" s="1"/>
  <c r="Q48" i="9" s="1"/>
  <c r="N50" i="9"/>
  <c r="P50" i="9" s="1"/>
  <c r="Q50" i="9" s="1"/>
  <c r="N51" i="9"/>
  <c r="P51" i="9" s="1"/>
  <c r="Q51" i="9" s="1"/>
  <c r="N52" i="9"/>
  <c r="P52" i="9" s="1"/>
  <c r="Q52" i="9" s="1"/>
  <c r="N53" i="9"/>
  <c r="P53" i="9" s="1"/>
  <c r="Q53" i="9" s="1"/>
  <c r="N54" i="9"/>
  <c r="P54" i="9" s="1"/>
  <c r="Q54" i="9" s="1"/>
  <c r="N55" i="9"/>
  <c r="N56" i="9"/>
  <c r="P56" i="9" s="1"/>
  <c r="Q56" i="9" s="1"/>
  <c r="N57" i="9"/>
  <c r="P57" i="9" s="1"/>
  <c r="Q57" i="9" s="1"/>
  <c r="N58" i="9"/>
  <c r="P58" i="9" s="1"/>
  <c r="Q58" i="9" s="1"/>
  <c r="N59" i="9"/>
  <c r="P59" i="9" s="1"/>
  <c r="Q59" i="9" s="1"/>
  <c r="N60" i="9"/>
  <c r="P60" i="9" s="1"/>
  <c r="Q60" i="9" s="1"/>
  <c r="N61" i="9"/>
  <c r="N62" i="9"/>
  <c r="P62" i="9" s="1"/>
  <c r="Q62" i="9" s="1"/>
  <c r="N63" i="9"/>
  <c r="P63" i="9" s="1"/>
  <c r="Q63" i="9" s="1"/>
  <c r="N64" i="9"/>
  <c r="P64" i="9" s="1"/>
  <c r="Q64" i="9" s="1"/>
  <c r="N65" i="9"/>
  <c r="P65" i="9" s="1"/>
  <c r="Q65" i="9" s="1"/>
  <c r="N66" i="9"/>
  <c r="P66" i="9" s="1"/>
  <c r="Q66" i="9" s="1"/>
  <c r="N67" i="9"/>
  <c r="P67" i="9" l="1"/>
  <c r="Q67" i="9" s="1"/>
  <c r="P61" i="9"/>
  <c r="Q61" i="9" s="1"/>
  <c r="P55" i="9"/>
  <c r="Q55" i="9" s="1"/>
  <c r="P24" i="8"/>
  <c r="Q24" i="8" s="1"/>
  <c r="P29" i="8"/>
  <c r="Q29" i="8" s="1"/>
  <c r="P9" i="10"/>
  <c r="Q9" i="10" s="1"/>
  <c r="R44" i="14"/>
  <c r="P49" i="9"/>
  <c r="Q49" i="9" s="1"/>
  <c r="P27" i="7"/>
  <c r="Q27" i="7" s="1"/>
  <c r="Q48" i="7" s="1"/>
  <c r="P40" i="10"/>
  <c r="Q40" i="10" s="1"/>
  <c r="P43" i="10"/>
  <c r="Q43" i="10" s="1"/>
  <c r="R43" i="14"/>
  <c r="Q49" i="7"/>
  <c r="P40" i="7"/>
  <c r="Q40" i="7" s="1"/>
  <c r="P70" i="10"/>
  <c r="Q70" i="10" s="1"/>
  <c r="P73" i="10"/>
  <c r="Q73" i="10" s="1"/>
  <c r="P76" i="10"/>
  <c r="Q76" i="10" s="1"/>
  <c r="R45" i="13"/>
  <c r="R48" i="13"/>
  <c r="Q43" i="8"/>
  <c r="Q88" i="10"/>
  <c r="CB30" i="5" s="1"/>
  <c r="P17" i="10"/>
  <c r="Q17" i="10" s="1"/>
  <c r="P89" i="10" s="1"/>
  <c r="P26" i="10"/>
  <c r="Q26" i="10" s="1"/>
  <c r="P29" i="10"/>
  <c r="Q29" i="10" s="1"/>
  <c r="P32" i="10"/>
  <c r="Q32" i="10" s="1"/>
  <c r="P35" i="10"/>
  <c r="Q35" i="10" s="1"/>
  <c r="P38" i="10"/>
  <c r="Q38" i="10" s="1"/>
  <c r="P41" i="10"/>
  <c r="Q41" i="10" s="1"/>
  <c r="R77" i="15"/>
  <c r="P11" i="7"/>
  <c r="Q11" i="7" s="1"/>
  <c r="Q50" i="7" s="1"/>
  <c r="P23" i="8"/>
  <c r="Q23" i="8" s="1"/>
  <c r="Q44" i="8" s="1"/>
  <c r="P47" i="10"/>
  <c r="Q47" i="10" s="1"/>
  <c r="P50" i="10"/>
  <c r="Q50" i="10" s="1"/>
  <c r="P53" i="10"/>
  <c r="Q53" i="10" s="1"/>
  <c r="P56" i="10"/>
  <c r="Q56" i="10" s="1"/>
  <c r="P59" i="10"/>
  <c r="Q59" i="10" s="1"/>
  <c r="P62" i="10"/>
  <c r="Q62" i="10" s="1"/>
  <c r="P65" i="10"/>
  <c r="Q65" i="10" s="1"/>
  <c r="P68" i="10"/>
  <c r="Q68" i="10" s="1"/>
  <c r="P71" i="10"/>
  <c r="Q71" i="10" s="1"/>
  <c r="P74" i="10"/>
  <c r="Q74" i="10" s="1"/>
  <c r="P77" i="10"/>
  <c r="Q77" i="10" s="1"/>
  <c r="N14" i="11"/>
  <c r="N26" i="5"/>
  <c r="N51" i="5" s="1"/>
  <c r="N29" i="3"/>
  <c r="N29" i="5"/>
  <c r="N54" i="5" s="1"/>
  <c r="N32" i="3"/>
  <c r="N31" i="5"/>
  <c r="N56" i="5" s="1"/>
  <c r="N30" i="5"/>
  <c r="N55" i="5" s="1"/>
  <c r="N33" i="3"/>
  <c r="N28" i="5"/>
  <c r="N53" i="5" s="1"/>
  <c r="N27" i="5"/>
  <c r="N52" i="5" s="1"/>
  <c r="Q79" i="15"/>
  <c r="AI19" i="12"/>
  <c r="AI24" i="11"/>
  <c r="AI31" i="11" s="1"/>
  <c r="AI34" i="12"/>
  <c r="Q49" i="14"/>
  <c r="N32" i="12"/>
  <c r="P90" i="16"/>
  <c r="Q90" i="16"/>
  <c r="R74" i="15"/>
  <c r="J79" i="15"/>
  <c r="R47" i="14"/>
  <c r="Q5" i="7"/>
  <c r="Q45" i="7" s="1"/>
  <c r="Q47" i="8"/>
  <c r="BI30" i="5" s="1"/>
  <c r="BI19" i="5"/>
  <c r="BI16" i="5"/>
  <c r="BI17" i="5"/>
  <c r="BI18" i="5"/>
  <c r="BI25" i="5"/>
  <c r="BI28" i="5"/>
  <c r="BI26" i="5"/>
  <c r="BI27" i="5"/>
  <c r="BI29" i="5"/>
  <c r="P88" i="10"/>
  <c r="P87" i="10"/>
  <c r="P86" i="10"/>
  <c r="P85" i="10"/>
  <c r="Q83" i="10"/>
  <c r="CB25" i="5" s="1"/>
  <c r="P84" i="10"/>
  <c r="P5" i="9"/>
  <c r="Q5" i="9" s="1"/>
  <c r="Q74" i="9"/>
  <c r="CB17" i="5" s="1"/>
  <c r="Q73" i="9"/>
  <c r="CB16" i="5" s="1"/>
  <c r="Q76" i="9"/>
  <c r="CB19" i="5" s="1"/>
  <c r="Q75" i="9"/>
  <c r="CB18" i="5" s="1"/>
  <c r="Q77" i="9"/>
  <c r="CB20" i="5" s="1"/>
  <c r="Q72" i="9"/>
  <c r="J38" i="10"/>
  <c r="J78" i="10"/>
  <c r="I78" i="10"/>
  <c r="J77" i="10"/>
  <c r="I77" i="10"/>
  <c r="J76" i="10"/>
  <c r="I76" i="10"/>
  <c r="J75" i="10"/>
  <c r="I75" i="10"/>
  <c r="J74" i="10"/>
  <c r="I74" i="10"/>
  <c r="J73" i="10"/>
  <c r="I73" i="10"/>
  <c r="J72" i="10"/>
  <c r="I72" i="10"/>
  <c r="J71" i="10"/>
  <c r="I71" i="10"/>
  <c r="J70" i="10"/>
  <c r="I70" i="10"/>
  <c r="J69" i="10"/>
  <c r="I69" i="10"/>
  <c r="J68" i="10"/>
  <c r="I68" i="10"/>
  <c r="J67" i="10"/>
  <c r="I67" i="10"/>
  <c r="J66" i="10"/>
  <c r="I66" i="10"/>
  <c r="J65" i="10"/>
  <c r="I65" i="10"/>
  <c r="J64" i="10"/>
  <c r="I64" i="10"/>
  <c r="J63" i="10"/>
  <c r="I63" i="10"/>
  <c r="J62" i="10"/>
  <c r="I62" i="10"/>
  <c r="J61" i="10"/>
  <c r="I61" i="10"/>
  <c r="J60" i="10"/>
  <c r="I60" i="10"/>
  <c r="J59" i="10"/>
  <c r="I59" i="10"/>
  <c r="J58" i="10"/>
  <c r="I58" i="10"/>
  <c r="J57" i="10"/>
  <c r="I57" i="10"/>
  <c r="J56" i="10"/>
  <c r="I56" i="10"/>
  <c r="J55" i="10"/>
  <c r="I55" i="10"/>
  <c r="J54" i="10"/>
  <c r="I54" i="10"/>
  <c r="J53" i="10"/>
  <c r="I53" i="10"/>
  <c r="J52" i="10"/>
  <c r="I52" i="10"/>
  <c r="J51" i="10"/>
  <c r="I51" i="10"/>
  <c r="J50" i="10"/>
  <c r="I50" i="10"/>
  <c r="J49" i="10"/>
  <c r="I49" i="10"/>
  <c r="J48" i="10"/>
  <c r="I48" i="10"/>
  <c r="J47" i="10"/>
  <c r="I47" i="10"/>
  <c r="J46" i="10"/>
  <c r="I46" i="10"/>
  <c r="J45" i="10"/>
  <c r="J84" i="10" s="1"/>
  <c r="I45" i="10"/>
  <c r="I84" i="10" s="1"/>
  <c r="J44" i="10"/>
  <c r="I44" i="10"/>
  <c r="J43" i="10"/>
  <c r="I43" i="10"/>
  <c r="J42" i="10"/>
  <c r="I42" i="10"/>
  <c r="J41" i="10"/>
  <c r="I41" i="10"/>
  <c r="J40" i="10"/>
  <c r="I40" i="10"/>
  <c r="J39" i="10"/>
  <c r="I39" i="10"/>
  <c r="I38" i="10"/>
  <c r="J37" i="10"/>
  <c r="I37" i="10"/>
  <c r="J36" i="10"/>
  <c r="I36" i="10"/>
  <c r="J35" i="10"/>
  <c r="I35" i="10"/>
  <c r="J34" i="10"/>
  <c r="I34" i="10"/>
  <c r="J33" i="10"/>
  <c r="I33" i="10"/>
  <c r="J32" i="10"/>
  <c r="I32" i="10"/>
  <c r="J31" i="10"/>
  <c r="I31" i="10"/>
  <c r="J30" i="10"/>
  <c r="I30" i="10"/>
  <c r="J29" i="10"/>
  <c r="I29" i="10"/>
  <c r="J28" i="10"/>
  <c r="I28" i="10"/>
  <c r="J27" i="10"/>
  <c r="I27" i="10"/>
  <c r="J26" i="10"/>
  <c r="I26" i="10"/>
  <c r="J25" i="10"/>
  <c r="I25" i="10"/>
  <c r="J24" i="10"/>
  <c r="I24" i="10"/>
  <c r="J23" i="10"/>
  <c r="I23" i="10"/>
  <c r="J22" i="10"/>
  <c r="I22" i="10"/>
  <c r="J21" i="10"/>
  <c r="I21" i="10"/>
  <c r="J20" i="10"/>
  <c r="I20" i="10"/>
  <c r="J19" i="10"/>
  <c r="I19" i="10"/>
  <c r="J18" i="10"/>
  <c r="I18" i="10"/>
  <c r="J17" i="10"/>
  <c r="I17" i="10"/>
  <c r="J16" i="10"/>
  <c r="I16" i="10"/>
  <c r="J15" i="10"/>
  <c r="I15" i="10"/>
  <c r="J14" i="10"/>
  <c r="I14" i="10"/>
  <c r="J13" i="10"/>
  <c r="I13" i="10"/>
  <c r="J12" i="10"/>
  <c r="I12" i="10"/>
  <c r="J11" i="10"/>
  <c r="I11" i="10"/>
  <c r="J10" i="10"/>
  <c r="I10" i="10"/>
  <c r="J9" i="10"/>
  <c r="I9" i="10"/>
  <c r="J8" i="10"/>
  <c r="I8" i="10"/>
  <c r="J7" i="10"/>
  <c r="J88" i="10" s="1"/>
  <c r="I7" i="10"/>
  <c r="I88" i="10" s="1"/>
  <c r="J6" i="10"/>
  <c r="I6" i="10"/>
  <c r="J5" i="10"/>
  <c r="I5" i="10"/>
  <c r="J67" i="9"/>
  <c r="J66" i="9"/>
  <c r="J65" i="9"/>
  <c r="J64" i="9"/>
  <c r="J63" i="9"/>
  <c r="J62" i="9"/>
  <c r="J61" i="9"/>
  <c r="J60" i="9"/>
  <c r="J59" i="9"/>
  <c r="J58" i="9"/>
  <c r="J57" i="9"/>
  <c r="J56" i="9"/>
  <c r="J55" i="9"/>
  <c r="J54" i="9"/>
  <c r="J53" i="9"/>
  <c r="J52" i="9"/>
  <c r="J51" i="9"/>
  <c r="J50"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76" i="9" s="1"/>
  <c r="R76" i="9" s="1"/>
  <c r="J20" i="9"/>
  <c r="J19" i="9"/>
  <c r="J18" i="9"/>
  <c r="J17" i="9"/>
  <c r="J16" i="9"/>
  <c r="J15" i="9"/>
  <c r="J14" i="9"/>
  <c r="J13" i="9"/>
  <c r="J12" i="9"/>
  <c r="J11" i="9"/>
  <c r="J10" i="9"/>
  <c r="J9" i="9"/>
  <c r="J77" i="9" s="1"/>
  <c r="R77" i="9" s="1"/>
  <c r="J8" i="9"/>
  <c r="J7" i="9"/>
  <c r="J6" i="9"/>
  <c r="J72" i="9"/>
  <c r="R72" i="9" s="1"/>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45" i="8" s="1"/>
  <c r="R45" i="8" s="1"/>
  <c r="J6" i="8"/>
  <c r="J5" i="8"/>
  <c r="J42" i="8" s="1"/>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43" i="8" s="1"/>
  <c r="I7" i="8"/>
  <c r="I45" i="8" s="1"/>
  <c r="I6" i="8"/>
  <c r="I5" i="8"/>
  <c r="I42" i="8" s="1"/>
  <c r="J40" i="7"/>
  <c r="J39" i="7"/>
  <c r="J38" i="7"/>
  <c r="J37" i="7"/>
  <c r="J36" i="7"/>
  <c r="J35" i="7"/>
  <c r="J34" i="7"/>
  <c r="J33" i="7"/>
  <c r="J32" i="7"/>
  <c r="J31" i="7"/>
  <c r="J30" i="7"/>
  <c r="J29" i="7"/>
  <c r="J28" i="7"/>
  <c r="J27" i="7"/>
  <c r="J26" i="7"/>
  <c r="J25" i="7"/>
  <c r="J24" i="7"/>
  <c r="J23" i="7"/>
  <c r="J22" i="7"/>
  <c r="J46" i="7" s="1"/>
  <c r="R46" i="7" s="1"/>
  <c r="J21" i="7"/>
  <c r="J20" i="7"/>
  <c r="J19" i="7"/>
  <c r="J18" i="7"/>
  <c r="J17" i="7"/>
  <c r="J16" i="7"/>
  <c r="J15" i="7"/>
  <c r="J14" i="7"/>
  <c r="J13" i="7"/>
  <c r="J12" i="7"/>
  <c r="J11" i="7"/>
  <c r="J10" i="7"/>
  <c r="J9" i="7"/>
  <c r="J8" i="7"/>
  <c r="J7" i="7"/>
  <c r="J6" i="7"/>
  <c r="J5" i="7"/>
  <c r="I4" i="6"/>
  <c r="I40" i="7"/>
  <c r="I39" i="7"/>
  <c r="I38" i="7"/>
  <c r="I37" i="7"/>
  <c r="I36" i="7"/>
  <c r="I35" i="7"/>
  <c r="I34" i="7"/>
  <c r="I33" i="7"/>
  <c r="I32" i="7"/>
  <c r="I31" i="7"/>
  <c r="I49" i="7" s="1"/>
  <c r="I30" i="7"/>
  <c r="I29" i="7"/>
  <c r="I28" i="7"/>
  <c r="I27" i="7"/>
  <c r="I48" i="7" s="1"/>
  <c r="I26" i="7"/>
  <c r="I25" i="7"/>
  <c r="I24" i="7"/>
  <c r="I23" i="7"/>
  <c r="I22" i="7"/>
  <c r="I21" i="7"/>
  <c r="I20" i="7"/>
  <c r="I19" i="7"/>
  <c r="I18" i="7"/>
  <c r="I17" i="7"/>
  <c r="I16" i="7"/>
  <c r="I15" i="7"/>
  <c r="I14" i="7"/>
  <c r="I13" i="7"/>
  <c r="I12" i="7"/>
  <c r="I11" i="7"/>
  <c r="I10" i="7"/>
  <c r="I9" i="7"/>
  <c r="I8" i="7"/>
  <c r="I7" i="7"/>
  <c r="I6" i="7"/>
  <c r="I5" i="7"/>
  <c r="H4" i="6"/>
  <c r="I89" i="10" l="1"/>
  <c r="Q89" i="10"/>
  <c r="CB31" i="5" s="1"/>
  <c r="N34" i="3" s="1"/>
  <c r="J49" i="7"/>
  <c r="R49" i="7" s="1"/>
  <c r="I46" i="8"/>
  <c r="J47" i="8"/>
  <c r="R47" i="8" s="1"/>
  <c r="J73" i="9"/>
  <c r="R73" i="9" s="1"/>
  <c r="J89" i="10"/>
  <c r="R89" i="10" s="1"/>
  <c r="I73" i="9"/>
  <c r="J75" i="9"/>
  <c r="R75" i="9" s="1"/>
  <c r="Q85" i="10"/>
  <c r="CB27" i="5" s="1"/>
  <c r="N30" i="3" s="1"/>
  <c r="I46" i="7"/>
  <c r="J48" i="7"/>
  <c r="R48" i="7" s="1"/>
  <c r="I77" i="9"/>
  <c r="I76" i="9"/>
  <c r="R88" i="10"/>
  <c r="Q49" i="8"/>
  <c r="J44" i="8"/>
  <c r="R44" i="8" s="1"/>
  <c r="I50" i="7"/>
  <c r="I47" i="8"/>
  <c r="J46" i="8"/>
  <c r="R46" i="8" s="1"/>
  <c r="I87" i="10"/>
  <c r="I83" i="10"/>
  <c r="I86" i="10"/>
  <c r="R84" i="10"/>
  <c r="R42" i="8"/>
  <c r="J45" i="7"/>
  <c r="J50" i="7"/>
  <c r="R50" i="7" s="1"/>
  <c r="I44" i="8"/>
  <c r="I49" i="8" s="1"/>
  <c r="J43" i="8"/>
  <c r="R43" i="8" s="1"/>
  <c r="I72" i="9"/>
  <c r="I75" i="9"/>
  <c r="J87" i="10"/>
  <c r="R87" i="10" s="1"/>
  <c r="J83" i="10"/>
  <c r="J86" i="10"/>
  <c r="R86" i="10" s="1"/>
  <c r="J85" i="10"/>
  <c r="R85" i="10" s="1"/>
  <c r="I85" i="10"/>
  <c r="I90" i="10" s="1"/>
  <c r="Q86" i="10"/>
  <c r="CB28" i="5" s="1"/>
  <c r="N31" i="3" s="1"/>
  <c r="N20" i="5"/>
  <c r="N44" i="5" s="1"/>
  <c r="N21" i="3"/>
  <c r="N18" i="5"/>
  <c r="N42" i="5" s="1"/>
  <c r="N19" i="3"/>
  <c r="N19" i="5"/>
  <c r="N43" i="5" s="1"/>
  <c r="N20" i="3"/>
  <c r="N16" i="5"/>
  <c r="N40" i="5" s="1"/>
  <c r="N17" i="3"/>
  <c r="N17" i="5"/>
  <c r="N41" i="5" s="1"/>
  <c r="N18" i="3"/>
  <c r="N25" i="5"/>
  <c r="N50" i="5" s="1"/>
  <c r="N28" i="3"/>
  <c r="AI29" i="5"/>
  <c r="AI54" i="5" s="1"/>
  <c r="AI32" i="3"/>
  <c r="AI27" i="5"/>
  <c r="AI52" i="5" s="1"/>
  <c r="AI30" i="3"/>
  <c r="AI30" i="5"/>
  <c r="AI55" i="5" s="1"/>
  <c r="AI33" i="3"/>
  <c r="AI26" i="5"/>
  <c r="AI51" i="5" s="1"/>
  <c r="AI29" i="3"/>
  <c r="AI28" i="5"/>
  <c r="AI53" i="5" s="1"/>
  <c r="AI31" i="3"/>
  <c r="AI25" i="5"/>
  <c r="AI50" i="5" s="1"/>
  <c r="AI28" i="3"/>
  <c r="AI18" i="5"/>
  <c r="AI42" i="5" s="1"/>
  <c r="AI19" i="3"/>
  <c r="AI18" i="3"/>
  <c r="AI17" i="5"/>
  <c r="AI41" i="5" s="1"/>
  <c r="AI16" i="5"/>
  <c r="AI40" i="5" s="1"/>
  <c r="AI17" i="3"/>
  <c r="AI19" i="5"/>
  <c r="AI43" i="5" s="1"/>
  <c r="AI20" i="3"/>
  <c r="AI16" i="11"/>
  <c r="AI20" i="11" s="1"/>
  <c r="AI23" i="12"/>
  <c r="N29" i="11"/>
  <c r="N30" i="11" s="1"/>
  <c r="N33" i="12"/>
  <c r="Q52" i="7"/>
  <c r="BI15" i="5"/>
  <c r="R45" i="7"/>
  <c r="Q79" i="9"/>
  <c r="CB15" i="5"/>
  <c r="Q90" i="10"/>
  <c r="P90" i="10"/>
  <c r="I45" i="7"/>
  <c r="I52" i="7" s="1"/>
  <c r="J74" i="9"/>
  <c r="R74" i="9" s="1"/>
  <c r="I74" i="9"/>
  <c r="J79" i="9"/>
  <c r="AF64" i="5"/>
  <c r="AF65" i="5"/>
  <c r="AF63" i="5"/>
  <c r="X64" i="5"/>
  <c r="X65" i="5"/>
  <c r="X63" i="5"/>
  <c r="J49" i="8" l="1"/>
  <c r="I79" i="9"/>
  <c r="J90" i="10"/>
  <c r="R83" i="10"/>
  <c r="J52" i="7"/>
  <c r="N15" i="5"/>
  <c r="N39" i="5" s="1"/>
  <c r="N16" i="3"/>
  <c r="AI15" i="5"/>
  <c r="AI39" i="5" s="1"/>
  <c r="AI16" i="3"/>
  <c r="L4" i="6"/>
  <c r="U359" i="6" l="1"/>
  <c r="T359" i="6"/>
  <c r="Q359" i="6"/>
  <c r="P359" i="6"/>
  <c r="M359" i="6"/>
  <c r="L359" i="6"/>
  <c r="I359" i="6"/>
  <c r="H359" i="6"/>
  <c r="U358" i="6"/>
  <c r="T358" i="6"/>
  <c r="Q358" i="6"/>
  <c r="P358" i="6"/>
  <c r="M358" i="6"/>
  <c r="L358" i="6"/>
  <c r="I358" i="6"/>
  <c r="H358" i="6"/>
  <c r="U357" i="6"/>
  <c r="T357" i="6"/>
  <c r="Q357" i="6"/>
  <c r="P357" i="6"/>
  <c r="M357" i="6"/>
  <c r="L357" i="6"/>
  <c r="I357" i="6"/>
  <c r="H357" i="6"/>
  <c r="U356" i="6"/>
  <c r="T356" i="6"/>
  <c r="Q356" i="6"/>
  <c r="P356" i="6"/>
  <c r="M356" i="6"/>
  <c r="L356" i="6"/>
  <c r="I356" i="6"/>
  <c r="H356" i="6"/>
  <c r="U355" i="6"/>
  <c r="T355" i="6"/>
  <c r="Q355" i="6"/>
  <c r="P355" i="6"/>
  <c r="M355" i="6"/>
  <c r="L355" i="6"/>
  <c r="I355" i="6"/>
  <c r="H355" i="6"/>
  <c r="U354" i="6"/>
  <c r="T354" i="6"/>
  <c r="Q354" i="6"/>
  <c r="P354" i="6"/>
  <c r="M354" i="6"/>
  <c r="L354" i="6"/>
  <c r="I354" i="6"/>
  <c r="H354" i="6"/>
  <c r="U353" i="6"/>
  <c r="T353" i="6"/>
  <c r="Q353" i="6"/>
  <c r="P353" i="6"/>
  <c r="M353" i="6"/>
  <c r="L353" i="6"/>
  <c r="I353" i="6"/>
  <c r="H353" i="6"/>
  <c r="U352" i="6"/>
  <c r="T352" i="6"/>
  <c r="Q352" i="6"/>
  <c r="P352" i="6"/>
  <c r="M352" i="6"/>
  <c r="L352" i="6"/>
  <c r="I352" i="6"/>
  <c r="H352" i="6"/>
  <c r="U351" i="6"/>
  <c r="T351" i="6"/>
  <c r="Q351" i="6"/>
  <c r="P351" i="6"/>
  <c r="M351" i="6"/>
  <c r="L351" i="6"/>
  <c r="I351" i="6"/>
  <c r="H351" i="6"/>
  <c r="U350" i="6"/>
  <c r="T350" i="6"/>
  <c r="Q350" i="6"/>
  <c r="P350" i="6"/>
  <c r="M350" i="6"/>
  <c r="L350" i="6"/>
  <c r="I350" i="6"/>
  <c r="H350" i="6"/>
  <c r="U349" i="6"/>
  <c r="T349" i="6"/>
  <c r="Q349" i="6"/>
  <c r="P349" i="6"/>
  <c r="M349" i="6"/>
  <c r="L349" i="6"/>
  <c r="I349" i="6"/>
  <c r="H349" i="6"/>
  <c r="U348" i="6"/>
  <c r="T348" i="6"/>
  <c r="Q348" i="6"/>
  <c r="P348" i="6"/>
  <c r="M348" i="6"/>
  <c r="L348" i="6"/>
  <c r="I348" i="6"/>
  <c r="H348" i="6"/>
  <c r="U347" i="6"/>
  <c r="T347" i="6"/>
  <c r="Q347" i="6"/>
  <c r="P347" i="6"/>
  <c r="M347" i="6"/>
  <c r="L347" i="6"/>
  <c r="I347" i="6"/>
  <c r="H347" i="6"/>
  <c r="U346" i="6"/>
  <c r="T346" i="6"/>
  <c r="Q346" i="6"/>
  <c r="P346" i="6"/>
  <c r="M346" i="6"/>
  <c r="L346" i="6"/>
  <c r="I346" i="6"/>
  <c r="H346" i="6"/>
  <c r="U345" i="6"/>
  <c r="T345" i="6"/>
  <c r="Q345" i="6"/>
  <c r="P345" i="6"/>
  <c r="M345" i="6"/>
  <c r="L345" i="6"/>
  <c r="I345" i="6"/>
  <c r="H345" i="6"/>
  <c r="U344" i="6"/>
  <c r="T344" i="6"/>
  <c r="Q344" i="6"/>
  <c r="P344" i="6"/>
  <c r="M344" i="6"/>
  <c r="L344" i="6"/>
  <c r="I344" i="6"/>
  <c r="H344" i="6"/>
  <c r="U343" i="6"/>
  <c r="T343" i="6"/>
  <c r="Q343" i="6"/>
  <c r="P343" i="6"/>
  <c r="M343" i="6"/>
  <c r="L343" i="6"/>
  <c r="I343" i="6"/>
  <c r="H343" i="6"/>
  <c r="U342" i="6"/>
  <c r="T342" i="6"/>
  <c r="Q342" i="6"/>
  <c r="P342" i="6"/>
  <c r="M342" i="6"/>
  <c r="L342" i="6"/>
  <c r="I342" i="6"/>
  <c r="H342" i="6"/>
  <c r="U341" i="6"/>
  <c r="T341" i="6"/>
  <c r="Q341" i="6"/>
  <c r="P341" i="6"/>
  <c r="M341" i="6"/>
  <c r="L341" i="6"/>
  <c r="I341" i="6"/>
  <c r="H341" i="6"/>
  <c r="U340" i="6"/>
  <c r="T340" i="6"/>
  <c r="Q340" i="6"/>
  <c r="P340" i="6"/>
  <c r="M340" i="6"/>
  <c r="L340" i="6"/>
  <c r="I340" i="6"/>
  <c r="H340" i="6"/>
  <c r="U339" i="6"/>
  <c r="T339" i="6"/>
  <c r="Q339" i="6"/>
  <c r="P339" i="6"/>
  <c r="M339" i="6"/>
  <c r="L339" i="6"/>
  <c r="I339" i="6"/>
  <c r="H339" i="6"/>
  <c r="U338" i="6"/>
  <c r="T338" i="6"/>
  <c r="Q338" i="6"/>
  <c r="P338" i="6"/>
  <c r="M338" i="6"/>
  <c r="L338" i="6"/>
  <c r="I338" i="6"/>
  <c r="H338" i="6"/>
  <c r="U337" i="6"/>
  <c r="T337" i="6"/>
  <c r="Q337" i="6"/>
  <c r="P337" i="6"/>
  <c r="M337" i="6"/>
  <c r="L337" i="6"/>
  <c r="I337" i="6"/>
  <c r="H337" i="6"/>
  <c r="U336" i="6"/>
  <c r="T336" i="6"/>
  <c r="Q336" i="6"/>
  <c r="P336" i="6"/>
  <c r="M336" i="6"/>
  <c r="L336" i="6"/>
  <c r="I336" i="6"/>
  <c r="H336" i="6"/>
  <c r="U335" i="6"/>
  <c r="T335" i="6"/>
  <c r="Q335" i="6"/>
  <c r="P335" i="6"/>
  <c r="M335" i="6"/>
  <c r="L335" i="6"/>
  <c r="I335" i="6"/>
  <c r="H335" i="6"/>
  <c r="U334" i="6"/>
  <c r="T334" i="6"/>
  <c r="Q334" i="6"/>
  <c r="P334" i="6"/>
  <c r="M334" i="6"/>
  <c r="L334" i="6"/>
  <c r="I334" i="6"/>
  <c r="H334" i="6"/>
  <c r="U333" i="6"/>
  <c r="T333" i="6"/>
  <c r="Q333" i="6"/>
  <c r="P333" i="6"/>
  <c r="M333" i="6"/>
  <c r="L333" i="6"/>
  <c r="I333" i="6"/>
  <c r="H333" i="6"/>
  <c r="U332" i="6"/>
  <c r="T332" i="6"/>
  <c r="Q332" i="6"/>
  <c r="P332" i="6"/>
  <c r="M332" i="6"/>
  <c r="L332" i="6"/>
  <c r="I332" i="6"/>
  <c r="H332" i="6"/>
  <c r="U331" i="6"/>
  <c r="T331" i="6"/>
  <c r="Q331" i="6"/>
  <c r="P331" i="6"/>
  <c r="M331" i="6"/>
  <c r="L331" i="6"/>
  <c r="I331" i="6"/>
  <c r="H331" i="6"/>
  <c r="U330" i="6"/>
  <c r="T330" i="6"/>
  <c r="Q330" i="6"/>
  <c r="P330" i="6"/>
  <c r="M330" i="6"/>
  <c r="L330" i="6"/>
  <c r="I330" i="6"/>
  <c r="H330" i="6"/>
  <c r="U329" i="6"/>
  <c r="T329" i="6"/>
  <c r="Q329" i="6"/>
  <c r="P329" i="6"/>
  <c r="M329" i="6"/>
  <c r="L329" i="6"/>
  <c r="I329" i="6"/>
  <c r="H329" i="6"/>
  <c r="U328" i="6"/>
  <c r="T328" i="6"/>
  <c r="Q328" i="6"/>
  <c r="P328" i="6"/>
  <c r="M328" i="6"/>
  <c r="L328" i="6"/>
  <c r="I328" i="6"/>
  <c r="H328" i="6"/>
  <c r="U327" i="6"/>
  <c r="T327" i="6"/>
  <c r="Q327" i="6"/>
  <c r="P327" i="6"/>
  <c r="M327" i="6"/>
  <c r="L327" i="6"/>
  <c r="I327" i="6"/>
  <c r="H327" i="6"/>
  <c r="U326" i="6"/>
  <c r="T326" i="6"/>
  <c r="Q326" i="6"/>
  <c r="P326" i="6"/>
  <c r="M326" i="6"/>
  <c r="L326" i="6"/>
  <c r="I326" i="6"/>
  <c r="H326" i="6"/>
  <c r="U325" i="6"/>
  <c r="T325" i="6"/>
  <c r="Q325" i="6"/>
  <c r="P325" i="6"/>
  <c r="M325" i="6"/>
  <c r="L325" i="6"/>
  <c r="I325" i="6"/>
  <c r="H325" i="6"/>
  <c r="U324" i="6"/>
  <c r="T324" i="6"/>
  <c r="Q324" i="6"/>
  <c r="P324" i="6"/>
  <c r="M324" i="6"/>
  <c r="L324" i="6"/>
  <c r="I324" i="6"/>
  <c r="H324" i="6"/>
  <c r="U323" i="6"/>
  <c r="T323" i="6"/>
  <c r="Q323" i="6"/>
  <c r="P323" i="6"/>
  <c r="M323" i="6"/>
  <c r="L323" i="6"/>
  <c r="I323" i="6"/>
  <c r="H323" i="6"/>
  <c r="U322" i="6"/>
  <c r="T322" i="6"/>
  <c r="Q322" i="6"/>
  <c r="P322" i="6"/>
  <c r="M322" i="6"/>
  <c r="L322" i="6"/>
  <c r="I322" i="6"/>
  <c r="H322" i="6"/>
  <c r="U321" i="6"/>
  <c r="T321" i="6"/>
  <c r="Q321" i="6"/>
  <c r="P321" i="6"/>
  <c r="M321" i="6"/>
  <c r="L321" i="6"/>
  <c r="I321" i="6"/>
  <c r="H321" i="6"/>
  <c r="U320" i="6"/>
  <c r="T320" i="6"/>
  <c r="Q320" i="6"/>
  <c r="P320" i="6"/>
  <c r="M320" i="6"/>
  <c r="L320" i="6"/>
  <c r="I320" i="6"/>
  <c r="H320" i="6"/>
  <c r="U319" i="6"/>
  <c r="T319" i="6"/>
  <c r="Q319" i="6"/>
  <c r="P319" i="6"/>
  <c r="M319" i="6"/>
  <c r="L319" i="6"/>
  <c r="I319" i="6"/>
  <c r="H319" i="6"/>
  <c r="U318" i="6"/>
  <c r="T318" i="6"/>
  <c r="Q318" i="6"/>
  <c r="P318" i="6"/>
  <c r="M318" i="6"/>
  <c r="L318" i="6"/>
  <c r="I318" i="6"/>
  <c r="H318" i="6"/>
  <c r="U317" i="6"/>
  <c r="T317" i="6"/>
  <c r="Q317" i="6"/>
  <c r="P317" i="6"/>
  <c r="M317" i="6"/>
  <c r="L317" i="6"/>
  <c r="I317" i="6"/>
  <c r="H317" i="6"/>
  <c r="U316" i="6"/>
  <c r="T316" i="6"/>
  <c r="Q316" i="6"/>
  <c r="P316" i="6"/>
  <c r="M316" i="6"/>
  <c r="L316" i="6"/>
  <c r="I316" i="6"/>
  <c r="H316" i="6"/>
  <c r="U315" i="6"/>
  <c r="T315" i="6"/>
  <c r="Q315" i="6"/>
  <c r="P315" i="6"/>
  <c r="M315" i="6"/>
  <c r="L315" i="6"/>
  <c r="I315" i="6"/>
  <c r="H315" i="6"/>
  <c r="U314" i="6"/>
  <c r="T314" i="6"/>
  <c r="Q314" i="6"/>
  <c r="P314" i="6"/>
  <c r="M314" i="6"/>
  <c r="L314" i="6"/>
  <c r="I314" i="6"/>
  <c r="H314" i="6"/>
  <c r="U313" i="6"/>
  <c r="T313" i="6"/>
  <c r="Q313" i="6"/>
  <c r="P313" i="6"/>
  <c r="M313" i="6"/>
  <c r="L313" i="6"/>
  <c r="I313" i="6"/>
  <c r="H313" i="6"/>
  <c r="U312" i="6"/>
  <c r="T312" i="6"/>
  <c r="Q312" i="6"/>
  <c r="P312" i="6"/>
  <c r="M312" i="6"/>
  <c r="L312" i="6"/>
  <c r="I312" i="6"/>
  <c r="H312" i="6"/>
  <c r="U311" i="6"/>
  <c r="T311" i="6"/>
  <c r="Q311" i="6"/>
  <c r="P311" i="6"/>
  <c r="M311" i="6"/>
  <c r="L311" i="6"/>
  <c r="I311" i="6"/>
  <c r="H311" i="6"/>
  <c r="U310" i="6"/>
  <c r="T310" i="6"/>
  <c r="Q310" i="6"/>
  <c r="P310" i="6"/>
  <c r="M310" i="6"/>
  <c r="L310" i="6"/>
  <c r="I310" i="6"/>
  <c r="H310" i="6"/>
  <c r="U309" i="6"/>
  <c r="T309" i="6"/>
  <c r="Q309" i="6"/>
  <c r="P309" i="6"/>
  <c r="M309" i="6"/>
  <c r="L309" i="6"/>
  <c r="I309" i="6"/>
  <c r="H309" i="6"/>
  <c r="U308" i="6"/>
  <c r="T308" i="6"/>
  <c r="Q308" i="6"/>
  <c r="P308" i="6"/>
  <c r="M308" i="6"/>
  <c r="L308" i="6"/>
  <c r="I308" i="6"/>
  <c r="H308" i="6"/>
  <c r="U307" i="6"/>
  <c r="T307" i="6"/>
  <c r="Q307" i="6"/>
  <c r="P307" i="6"/>
  <c r="M307" i="6"/>
  <c r="L307" i="6"/>
  <c r="I307" i="6"/>
  <c r="H307" i="6"/>
  <c r="U306" i="6"/>
  <c r="T306" i="6"/>
  <c r="Q306" i="6"/>
  <c r="P306" i="6"/>
  <c r="M306" i="6"/>
  <c r="L306" i="6"/>
  <c r="I306" i="6"/>
  <c r="H306" i="6"/>
  <c r="U305" i="6"/>
  <c r="T305" i="6"/>
  <c r="Q305" i="6"/>
  <c r="P305" i="6"/>
  <c r="M305" i="6"/>
  <c r="L305" i="6"/>
  <c r="I305" i="6"/>
  <c r="H305" i="6"/>
  <c r="U304" i="6"/>
  <c r="T304" i="6"/>
  <c r="Q304" i="6"/>
  <c r="P304" i="6"/>
  <c r="M304" i="6"/>
  <c r="L304" i="6"/>
  <c r="I304" i="6"/>
  <c r="H304" i="6"/>
  <c r="U303" i="6"/>
  <c r="T303" i="6"/>
  <c r="Q303" i="6"/>
  <c r="P303" i="6"/>
  <c r="M303" i="6"/>
  <c r="L303" i="6"/>
  <c r="I303" i="6"/>
  <c r="H303" i="6"/>
  <c r="U302" i="6"/>
  <c r="T302" i="6"/>
  <c r="Q302" i="6"/>
  <c r="P302" i="6"/>
  <c r="M302" i="6"/>
  <c r="L302" i="6"/>
  <c r="I302" i="6"/>
  <c r="H302" i="6"/>
  <c r="U301" i="6"/>
  <c r="T301" i="6"/>
  <c r="Q301" i="6"/>
  <c r="P301" i="6"/>
  <c r="M301" i="6"/>
  <c r="L301" i="6"/>
  <c r="I301" i="6"/>
  <c r="H301" i="6"/>
  <c r="U300" i="6"/>
  <c r="T300" i="6"/>
  <c r="Q300" i="6"/>
  <c r="P300" i="6"/>
  <c r="M300" i="6"/>
  <c r="L300" i="6"/>
  <c r="I300" i="6"/>
  <c r="H300" i="6"/>
  <c r="U299" i="6"/>
  <c r="T299" i="6"/>
  <c r="Q299" i="6"/>
  <c r="P299" i="6"/>
  <c r="M299" i="6"/>
  <c r="L299" i="6"/>
  <c r="I299" i="6"/>
  <c r="H299" i="6"/>
  <c r="U298" i="6"/>
  <c r="T298" i="6"/>
  <c r="Q298" i="6"/>
  <c r="P298" i="6"/>
  <c r="M298" i="6"/>
  <c r="L298" i="6"/>
  <c r="I298" i="6"/>
  <c r="H298" i="6"/>
  <c r="U297" i="6"/>
  <c r="T297" i="6"/>
  <c r="Q297" i="6"/>
  <c r="P297" i="6"/>
  <c r="M297" i="6"/>
  <c r="L297" i="6"/>
  <c r="I297" i="6"/>
  <c r="H297" i="6"/>
  <c r="U296" i="6"/>
  <c r="T296" i="6"/>
  <c r="Q296" i="6"/>
  <c r="P296" i="6"/>
  <c r="M296" i="6"/>
  <c r="L296" i="6"/>
  <c r="I296" i="6"/>
  <c r="H296" i="6"/>
  <c r="U295" i="6"/>
  <c r="T295" i="6"/>
  <c r="Q295" i="6"/>
  <c r="P295" i="6"/>
  <c r="M295" i="6"/>
  <c r="L295" i="6"/>
  <c r="I295" i="6"/>
  <c r="H295" i="6"/>
  <c r="U294" i="6"/>
  <c r="T294" i="6"/>
  <c r="Q294" i="6"/>
  <c r="P294" i="6"/>
  <c r="M294" i="6"/>
  <c r="L294" i="6"/>
  <c r="I294" i="6"/>
  <c r="H294" i="6"/>
  <c r="U293" i="6"/>
  <c r="T293" i="6"/>
  <c r="Q293" i="6"/>
  <c r="P293" i="6"/>
  <c r="M293" i="6"/>
  <c r="L293" i="6"/>
  <c r="I293" i="6"/>
  <c r="H293" i="6"/>
  <c r="U292" i="6"/>
  <c r="T292" i="6"/>
  <c r="Q292" i="6"/>
  <c r="P292" i="6"/>
  <c r="M292" i="6"/>
  <c r="L292" i="6"/>
  <c r="I292" i="6"/>
  <c r="H292" i="6"/>
  <c r="U291" i="6"/>
  <c r="T291" i="6"/>
  <c r="Q291" i="6"/>
  <c r="P291" i="6"/>
  <c r="M291" i="6"/>
  <c r="L291" i="6"/>
  <c r="I291" i="6"/>
  <c r="H291" i="6"/>
  <c r="U290" i="6"/>
  <c r="T290" i="6"/>
  <c r="Q290" i="6"/>
  <c r="P290" i="6"/>
  <c r="M290" i="6"/>
  <c r="L290" i="6"/>
  <c r="I290" i="6"/>
  <c r="H290" i="6"/>
  <c r="U289" i="6"/>
  <c r="T289" i="6"/>
  <c r="Q289" i="6"/>
  <c r="P289" i="6"/>
  <c r="M289" i="6"/>
  <c r="L289" i="6"/>
  <c r="I289" i="6"/>
  <c r="H289" i="6"/>
  <c r="U288" i="6"/>
  <c r="T288" i="6"/>
  <c r="Q288" i="6"/>
  <c r="P288" i="6"/>
  <c r="M288" i="6"/>
  <c r="L288" i="6"/>
  <c r="I288" i="6"/>
  <c r="H288" i="6"/>
  <c r="U287" i="6"/>
  <c r="T287" i="6"/>
  <c r="Q287" i="6"/>
  <c r="P287" i="6"/>
  <c r="M287" i="6"/>
  <c r="L287" i="6"/>
  <c r="I287" i="6"/>
  <c r="H287" i="6"/>
  <c r="U286" i="6"/>
  <c r="T286" i="6"/>
  <c r="Q286" i="6"/>
  <c r="P286" i="6"/>
  <c r="M286" i="6"/>
  <c r="L286" i="6"/>
  <c r="I286" i="6"/>
  <c r="H286" i="6"/>
  <c r="U285" i="6"/>
  <c r="T285" i="6"/>
  <c r="Q285" i="6"/>
  <c r="P285" i="6"/>
  <c r="M285" i="6"/>
  <c r="L285" i="6"/>
  <c r="I285" i="6"/>
  <c r="H285" i="6"/>
  <c r="U284" i="6"/>
  <c r="T284" i="6"/>
  <c r="Q284" i="6"/>
  <c r="P284" i="6"/>
  <c r="M284" i="6"/>
  <c r="L284" i="6"/>
  <c r="I284" i="6"/>
  <c r="H284" i="6"/>
  <c r="U283" i="6"/>
  <c r="T283" i="6"/>
  <c r="Q283" i="6"/>
  <c r="P283" i="6"/>
  <c r="M283" i="6"/>
  <c r="L283" i="6"/>
  <c r="I283" i="6"/>
  <c r="H283" i="6"/>
  <c r="U282" i="6"/>
  <c r="T282" i="6"/>
  <c r="Q282" i="6"/>
  <c r="P282" i="6"/>
  <c r="M282" i="6"/>
  <c r="L282" i="6"/>
  <c r="I282" i="6"/>
  <c r="H282" i="6"/>
  <c r="U281" i="6"/>
  <c r="T281" i="6"/>
  <c r="Q281" i="6"/>
  <c r="P281" i="6"/>
  <c r="M281" i="6"/>
  <c r="L281" i="6"/>
  <c r="I281" i="6"/>
  <c r="H281" i="6"/>
  <c r="U280" i="6"/>
  <c r="T280" i="6"/>
  <c r="Q280" i="6"/>
  <c r="P280" i="6"/>
  <c r="M280" i="6"/>
  <c r="L280" i="6"/>
  <c r="I280" i="6"/>
  <c r="H280" i="6"/>
  <c r="U279" i="6"/>
  <c r="T279" i="6"/>
  <c r="Q279" i="6"/>
  <c r="P279" i="6"/>
  <c r="M279" i="6"/>
  <c r="L279" i="6"/>
  <c r="I279" i="6"/>
  <c r="H279" i="6"/>
  <c r="U278" i="6"/>
  <c r="T278" i="6"/>
  <c r="Q278" i="6"/>
  <c r="P278" i="6"/>
  <c r="M278" i="6"/>
  <c r="L278" i="6"/>
  <c r="I278" i="6"/>
  <c r="H278" i="6"/>
  <c r="U277" i="6"/>
  <c r="T277" i="6"/>
  <c r="Q277" i="6"/>
  <c r="P277" i="6"/>
  <c r="M277" i="6"/>
  <c r="L277" i="6"/>
  <c r="I277" i="6"/>
  <c r="H277" i="6"/>
  <c r="U276" i="6"/>
  <c r="T276" i="6"/>
  <c r="Q276" i="6"/>
  <c r="P276" i="6"/>
  <c r="M276" i="6"/>
  <c r="L276" i="6"/>
  <c r="I276" i="6"/>
  <c r="H276" i="6"/>
  <c r="U275" i="6"/>
  <c r="T275" i="6"/>
  <c r="Q275" i="6"/>
  <c r="P275" i="6"/>
  <c r="M275" i="6"/>
  <c r="L275" i="6"/>
  <c r="I275" i="6"/>
  <c r="H275" i="6"/>
  <c r="U274" i="6"/>
  <c r="T274" i="6"/>
  <c r="Q274" i="6"/>
  <c r="P274" i="6"/>
  <c r="M274" i="6"/>
  <c r="L274" i="6"/>
  <c r="I274" i="6"/>
  <c r="H274" i="6"/>
  <c r="U273" i="6"/>
  <c r="T273" i="6"/>
  <c r="Q273" i="6"/>
  <c r="P273" i="6"/>
  <c r="M273" i="6"/>
  <c r="L273" i="6"/>
  <c r="I273" i="6"/>
  <c r="H273" i="6"/>
  <c r="U272" i="6"/>
  <c r="T272" i="6"/>
  <c r="Q272" i="6"/>
  <c r="P272" i="6"/>
  <c r="M272" i="6"/>
  <c r="L272" i="6"/>
  <c r="I272" i="6"/>
  <c r="H272" i="6"/>
  <c r="U271" i="6"/>
  <c r="U364" i="6" s="1"/>
  <c r="T271" i="6"/>
  <c r="T364" i="6" s="1"/>
  <c r="Q271" i="6"/>
  <c r="P271" i="6"/>
  <c r="M271" i="6"/>
  <c r="L271" i="6"/>
  <c r="I271" i="6"/>
  <c r="H271" i="6"/>
  <c r="U270" i="6"/>
  <c r="T270" i="6"/>
  <c r="Q270" i="6"/>
  <c r="P270" i="6"/>
  <c r="M270" i="6"/>
  <c r="L270" i="6"/>
  <c r="I270" i="6"/>
  <c r="H270" i="6"/>
  <c r="U269" i="6"/>
  <c r="T269" i="6"/>
  <c r="Q269" i="6"/>
  <c r="P269" i="6"/>
  <c r="M269" i="6"/>
  <c r="L269" i="6"/>
  <c r="I269" i="6"/>
  <c r="H269" i="6"/>
  <c r="U268" i="6"/>
  <c r="T268" i="6"/>
  <c r="Q268" i="6"/>
  <c r="P268" i="6"/>
  <c r="M268" i="6"/>
  <c r="L268" i="6"/>
  <c r="I268" i="6"/>
  <c r="H268" i="6"/>
  <c r="U267" i="6"/>
  <c r="T267" i="6"/>
  <c r="Q267" i="6"/>
  <c r="P267" i="6"/>
  <c r="M267" i="6"/>
  <c r="L267" i="6"/>
  <c r="I267" i="6"/>
  <c r="H267" i="6"/>
  <c r="U266" i="6"/>
  <c r="T266" i="6"/>
  <c r="Q266" i="6"/>
  <c r="P266" i="6"/>
  <c r="M266" i="6"/>
  <c r="L266" i="6"/>
  <c r="I266" i="6"/>
  <c r="H266" i="6"/>
  <c r="U265" i="6"/>
  <c r="T265" i="6"/>
  <c r="Q265" i="6"/>
  <c r="P265" i="6"/>
  <c r="M265" i="6"/>
  <c r="L265" i="6"/>
  <c r="I265" i="6"/>
  <c r="H265" i="6"/>
  <c r="U264" i="6"/>
  <c r="T264" i="6"/>
  <c r="Q264" i="6"/>
  <c r="P264" i="6"/>
  <c r="M264" i="6"/>
  <c r="L264" i="6"/>
  <c r="I264" i="6"/>
  <c r="H264" i="6"/>
  <c r="U263" i="6"/>
  <c r="T263" i="6"/>
  <c r="Q263" i="6"/>
  <c r="P263" i="6"/>
  <c r="M263" i="6"/>
  <c r="L263" i="6"/>
  <c r="I263" i="6"/>
  <c r="H263" i="6"/>
  <c r="U262" i="6"/>
  <c r="T262" i="6"/>
  <c r="Q262" i="6"/>
  <c r="P262" i="6"/>
  <c r="M262" i="6"/>
  <c r="L262" i="6"/>
  <c r="I262" i="6"/>
  <c r="H262" i="6"/>
  <c r="U261" i="6"/>
  <c r="T261" i="6"/>
  <c r="Q261" i="6"/>
  <c r="P261" i="6"/>
  <c r="M261" i="6"/>
  <c r="L261" i="6"/>
  <c r="I261" i="6"/>
  <c r="H261" i="6"/>
  <c r="U260" i="6"/>
  <c r="T260" i="6"/>
  <c r="Q260" i="6"/>
  <c r="P260" i="6"/>
  <c r="M260" i="6"/>
  <c r="L260" i="6"/>
  <c r="I260" i="6"/>
  <c r="H260" i="6"/>
  <c r="U259" i="6"/>
  <c r="T259" i="6"/>
  <c r="Q259" i="6"/>
  <c r="P259" i="6"/>
  <c r="M259" i="6"/>
  <c r="L259" i="6"/>
  <c r="I259" i="6"/>
  <c r="H259" i="6"/>
  <c r="U258" i="6"/>
  <c r="T258" i="6"/>
  <c r="Q258" i="6"/>
  <c r="P258" i="6"/>
  <c r="M258" i="6"/>
  <c r="L258" i="6"/>
  <c r="I258" i="6"/>
  <c r="H258" i="6"/>
  <c r="U257" i="6"/>
  <c r="T257" i="6"/>
  <c r="Q257" i="6"/>
  <c r="P257" i="6"/>
  <c r="M257" i="6"/>
  <c r="L257" i="6"/>
  <c r="I257" i="6"/>
  <c r="H257" i="6"/>
  <c r="U256" i="6"/>
  <c r="T256" i="6"/>
  <c r="Q256" i="6"/>
  <c r="P256" i="6"/>
  <c r="M256" i="6"/>
  <c r="L256" i="6"/>
  <c r="I256" i="6"/>
  <c r="H256" i="6"/>
  <c r="U255" i="6"/>
  <c r="T255" i="6"/>
  <c r="Q255" i="6"/>
  <c r="P255" i="6"/>
  <c r="M255" i="6"/>
  <c r="L255" i="6"/>
  <c r="I255" i="6"/>
  <c r="H255" i="6"/>
  <c r="U254" i="6"/>
  <c r="T254" i="6"/>
  <c r="Q254" i="6"/>
  <c r="P254" i="6"/>
  <c r="M254" i="6"/>
  <c r="L254" i="6"/>
  <c r="I254" i="6"/>
  <c r="H254" i="6"/>
  <c r="U253" i="6"/>
  <c r="T253" i="6"/>
  <c r="Q253" i="6"/>
  <c r="P253" i="6"/>
  <c r="M253" i="6"/>
  <c r="L253" i="6"/>
  <c r="I253" i="6"/>
  <c r="H253" i="6"/>
  <c r="U252" i="6"/>
  <c r="T252" i="6"/>
  <c r="Q252" i="6"/>
  <c r="P252" i="6"/>
  <c r="M252" i="6"/>
  <c r="L252" i="6"/>
  <c r="I252" i="6"/>
  <c r="H252" i="6"/>
  <c r="U251" i="6"/>
  <c r="T251" i="6"/>
  <c r="Q251" i="6"/>
  <c r="P251" i="6"/>
  <c r="M251" i="6"/>
  <c r="L251" i="6"/>
  <c r="I251" i="6"/>
  <c r="H251" i="6"/>
  <c r="U250" i="6"/>
  <c r="T250" i="6"/>
  <c r="Q250" i="6"/>
  <c r="P250" i="6"/>
  <c r="M250" i="6"/>
  <c r="L250" i="6"/>
  <c r="I250" i="6"/>
  <c r="H250" i="6"/>
  <c r="U249" i="6"/>
  <c r="T249" i="6"/>
  <c r="Q249" i="6"/>
  <c r="P249" i="6"/>
  <c r="M249" i="6"/>
  <c r="L249" i="6"/>
  <c r="I249" i="6"/>
  <c r="H249" i="6"/>
  <c r="U248" i="6"/>
  <c r="U365" i="6" s="1"/>
  <c r="T248" i="6"/>
  <c r="Q248" i="6"/>
  <c r="P248" i="6"/>
  <c r="M248" i="6"/>
  <c r="L248" i="6"/>
  <c r="I248" i="6"/>
  <c r="H248" i="6"/>
  <c r="U247" i="6"/>
  <c r="T247" i="6"/>
  <c r="Q247" i="6"/>
  <c r="P247" i="6"/>
  <c r="M247" i="6"/>
  <c r="L247" i="6"/>
  <c r="I247" i="6"/>
  <c r="H247" i="6"/>
  <c r="U246" i="6"/>
  <c r="T246" i="6"/>
  <c r="Q246" i="6"/>
  <c r="P246" i="6"/>
  <c r="M246" i="6"/>
  <c r="L246" i="6"/>
  <c r="I246" i="6"/>
  <c r="H246" i="6"/>
  <c r="U245" i="6"/>
  <c r="T245" i="6"/>
  <c r="Q245" i="6"/>
  <c r="P245" i="6"/>
  <c r="M245" i="6"/>
  <c r="L245" i="6"/>
  <c r="I245" i="6"/>
  <c r="H245" i="6"/>
  <c r="U244" i="6"/>
  <c r="T244" i="6"/>
  <c r="Q244" i="6"/>
  <c r="P244" i="6"/>
  <c r="M244" i="6"/>
  <c r="L244" i="6"/>
  <c r="I244" i="6"/>
  <c r="H244" i="6"/>
  <c r="U243" i="6"/>
  <c r="T243" i="6"/>
  <c r="Q243" i="6"/>
  <c r="P243" i="6"/>
  <c r="M243" i="6"/>
  <c r="L243" i="6"/>
  <c r="I243" i="6"/>
  <c r="H243" i="6"/>
  <c r="U242" i="6"/>
  <c r="T242" i="6"/>
  <c r="Q242" i="6"/>
  <c r="P242" i="6"/>
  <c r="M242" i="6"/>
  <c r="L242" i="6"/>
  <c r="I242" i="6"/>
  <c r="H242" i="6"/>
  <c r="U241" i="6"/>
  <c r="T241" i="6"/>
  <c r="Q241" i="6"/>
  <c r="P241" i="6"/>
  <c r="M241" i="6"/>
  <c r="L241" i="6"/>
  <c r="I241" i="6"/>
  <c r="H241" i="6"/>
  <c r="U240" i="6"/>
  <c r="T240" i="6"/>
  <c r="Q240" i="6"/>
  <c r="P240" i="6"/>
  <c r="M240" i="6"/>
  <c r="L240" i="6"/>
  <c r="I240" i="6"/>
  <c r="H240" i="6"/>
  <c r="U239" i="6"/>
  <c r="T239" i="6"/>
  <c r="Q239" i="6"/>
  <c r="P239" i="6"/>
  <c r="M239" i="6"/>
  <c r="L239" i="6"/>
  <c r="I239" i="6"/>
  <c r="H239" i="6"/>
  <c r="U238" i="6"/>
  <c r="T238" i="6"/>
  <c r="Q238" i="6"/>
  <c r="P238" i="6"/>
  <c r="M238" i="6"/>
  <c r="L238" i="6"/>
  <c r="I238" i="6"/>
  <c r="H238" i="6"/>
  <c r="U237" i="6"/>
  <c r="T237" i="6"/>
  <c r="Q237" i="6"/>
  <c r="P237" i="6"/>
  <c r="M237" i="6"/>
  <c r="L237" i="6"/>
  <c r="I237" i="6"/>
  <c r="H237" i="6"/>
  <c r="U236" i="6"/>
  <c r="T236" i="6"/>
  <c r="Q236" i="6"/>
  <c r="P236" i="6"/>
  <c r="M236" i="6"/>
  <c r="L236" i="6"/>
  <c r="I236" i="6"/>
  <c r="H236" i="6"/>
  <c r="U235" i="6"/>
  <c r="T235" i="6"/>
  <c r="Q235" i="6"/>
  <c r="P235" i="6"/>
  <c r="M235" i="6"/>
  <c r="L235" i="6"/>
  <c r="I235" i="6"/>
  <c r="H235" i="6"/>
  <c r="U234" i="6"/>
  <c r="T234" i="6"/>
  <c r="Q234" i="6"/>
  <c r="P234" i="6"/>
  <c r="M234" i="6"/>
  <c r="L234" i="6"/>
  <c r="I234" i="6"/>
  <c r="H234" i="6"/>
  <c r="U233" i="6"/>
  <c r="T233" i="6"/>
  <c r="Q233" i="6"/>
  <c r="P233" i="6"/>
  <c r="M233" i="6"/>
  <c r="L233" i="6"/>
  <c r="I233" i="6"/>
  <c r="H233" i="6"/>
  <c r="U232" i="6"/>
  <c r="T232" i="6"/>
  <c r="Q232" i="6"/>
  <c r="P232" i="6"/>
  <c r="M232" i="6"/>
  <c r="L232" i="6"/>
  <c r="I232" i="6"/>
  <c r="H232" i="6"/>
  <c r="U231" i="6"/>
  <c r="T231" i="6"/>
  <c r="Q231" i="6"/>
  <c r="P231" i="6"/>
  <c r="M231" i="6"/>
  <c r="L231" i="6"/>
  <c r="I231" i="6"/>
  <c r="H231" i="6"/>
  <c r="U230" i="6"/>
  <c r="T230" i="6"/>
  <c r="Q230" i="6"/>
  <c r="P230" i="6"/>
  <c r="M230" i="6"/>
  <c r="L230" i="6"/>
  <c r="I230" i="6"/>
  <c r="H230" i="6"/>
  <c r="U229" i="6"/>
  <c r="T229" i="6"/>
  <c r="Q229" i="6"/>
  <c r="P229" i="6"/>
  <c r="M229" i="6"/>
  <c r="L229" i="6"/>
  <c r="I229" i="6"/>
  <c r="H229" i="6"/>
  <c r="U228" i="6"/>
  <c r="T228" i="6"/>
  <c r="Q228" i="6"/>
  <c r="P228" i="6"/>
  <c r="M228" i="6"/>
  <c r="L228" i="6"/>
  <c r="I228" i="6"/>
  <c r="H228" i="6"/>
  <c r="U227" i="6"/>
  <c r="T227" i="6"/>
  <c r="Q227" i="6"/>
  <c r="P227" i="6"/>
  <c r="M227" i="6"/>
  <c r="L227" i="6"/>
  <c r="I227" i="6"/>
  <c r="H227" i="6"/>
  <c r="U226" i="6"/>
  <c r="T226" i="6"/>
  <c r="Q226" i="6"/>
  <c r="P226" i="6"/>
  <c r="M226" i="6"/>
  <c r="L226" i="6"/>
  <c r="I226" i="6"/>
  <c r="H226" i="6"/>
  <c r="U225" i="6"/>
  <c r="T225" i="6"/>
  <c r="Q225" i="6"/>
  <c r="P225" i="6"/>
  <c r="M225" i="6"/>
  <c r="L225" i="6"/>
  <c r="I225" i="6"/>
  <c r="H225" i="6"/>
  <c r="U224" i="6"/>
  <c r="T224" i="6"/>
  <c r="Q224" i="6"/>
  <c r="P224" i="6"/>
  <c r="M224" i="6"/>
  <c r="L224" i="6"/>
  <c r="I224" i="6"/>
  <c r="H224" i="6"/>
  <c r="U223" i="6"/>
  <c r="T223" i="6"/>
  <c r="Q223" i="6"/>
  <c r="P223" i="6"/>
  <c r="M223" i="6"/>
  <c r="L223" i="6"/>
  <c r="I223" i="6"/>
  <c r="H223" i="6"/>
  <c r="U222" i="6"/>
  <c r="T222" i="6"/>
  <c r="Q222" i="6"/>
  <c r="P222" i="6"/>
  <c r="M222" i="6"/>
  <c r="L222" i="6"/>
  <c r="I222" i="6"/>
  <c r="H222" i="6"/>
  <c r="U221" i="6"/>
  <c r="T221" i="6"/>
  <c r="Q221" i="6"/>
  <c r="P221" i="6"/>
  <c r="M221" i="6"/>
  <c r="L221" i="6"/>
  <c r="I221" i="6"/>
  <c r="H221" i="6"/>
  <c r="U220" i="6"/>
  <c r="T220" i="6"/>
  <c r="Q220" i="6"/>
  <c r="P220" i="6"/>
  <c r="M220" i="6"/>
  <c r="L220" i="6"/>
  <c r="I220" i="6"/>
  <c r="H220" i="6"/>
  <c r="U219" i="6"/>
  <c r="T219" i="6"/>
  <c r="Q219" i="6"/>
  <c r="P219" i="6"/>
  <c r="M219" i="6"/>
  <c r="L219" i="6"/>
  <c r="I219" i="6"/>
  <c r="H219" i="6"/>
  <c r="U218" i="6"/>
  <c r="T218" i="6"/>
  <c r="Q218" i="6"/>
  <c r="P218" i="6"/>
  <c r="M218" i="6"/>
  <c r="L218" i="6"/>
  <c r="I218" i="6"/>
  <c r="H218" i="6"/>
  <c r="U217" i="6"/>
  <c r="T217" i="6"/>
  <c r="Q217" i="6"/>
  <c r="P217" i="6"/>
  <c r="M217" i="6"/>
  <c r="L217" i="6"/>
  <c r="I217" i="6"/>
  <c r="H217" i="6"/>
  <c r="U216" i="6"/>
  <c r="T216" i="6"/>
  <c r="Q216" i="6"/>
  <c r="P216" i="6"/>
  <c r="M216" i="6"/>
  <c r="L216" i="6"/>
  <c r="I216" i="6"/>
  <c r="H216" i="6"/>
  <c r="U215" i="6"/>
  <c r="T215" i="6"/>
  <c r="Q215" i="6"/>
  <c r="P215" i="6"/>
  <c r="M215" i="6"/>
  <c r="L215" i="6"/>
  <c r="I215" i="6"/>
  <c r="H215" i="6"/>
  <c r="U214" i="6"/>
  <c r="T214" i="6"/>
  <c r="Q214" i="6"/>
  <c r="P214" i="6"/>
  <c r="M214" i="6"/>
  <c r="L214" i="6"/>
  <c r="I214" i="6"/>
  <c r="H214" i="6"/>
  <c r="U213" i="6"/>
  <c r="T213" i="6"/>
  <c r="Q213" i="6"/>
  <c r="P213" i="6"/>
  <c r="M213" i="6"/>
  <c r="L213" i="6"/>
  <c r="I213" i="6"/>
  <c r="H213" i="6"/>
  <c r="U212" i="6"/>
  <c r="T212" i="6"/>
  <c r="Q212" i="6"/>
  <c r="P212" i="6"/>
  <c r="M212" i="6"/>
  <c r="L212" i="6"/>
  <c r="I212" i="6"/>
  <c r="H212" i="6"/>
  <c r="U211" i="6"/>
  <c r="T211" i="6"/>
  <c r="Q211" i="6"/>
  <c r="P211" i="6"/>
  <c r="M211" i="6"/>
  <c r="L211" i="6"/>
  <c r="I211" i="6"/>
  <c r="H211" i="6"/>
  <c r="U210" i="6"/>
  <c r="T210" i="6"/>
  <c r="Q210" i="6"/>
  <c r="P210" i="6"/>
  <c r="M210" i="6"/>
  <c r="L210" i="6"/>
  <c r="I210" i="6"/>
  <c r="H210" i="6"/>
  <c r="U209" i="6"/>
  <c r="T209" i="6"/>
  <c r="Q209" i="6"/>
  <c r="P209" i="6"/>
  <c r="M209" i="6"/>
  <c r="L209" i="6"/>
  <c r="I209" i="6"/>
  <c r="H209" i="6"/>
  <c r="U208" i="6"/>
  <c r="T208" i="6"/>
  <c r="Q208" i="6"/>
  <c r="P208" i="6"/>
  <c r="M208" i="6"/>
  <c r="L208" i="6"/>
  <c r="I208" i="6"/>
  <c r="H208" i="6"/>
  <c r="U207" i="6"/>
  <c r="T207" i="6"/>
  <c r="Q207" i="6"/>
  <c r="P207" i="6"/>
  <c r="M207" i="6"/>
  <c r="L207" i="6"/>
  <c r="I207" i="6"/>
  <c r="H207" i="6"/>
  <c r="U206" i="6"/>
  <c r="T206" i="6"/>
  <c r="Q206" i="6"/>
  <c r="P206" i="6"/>
  <c r="M206" i="6"/>
  <c r="L206" i="6"/>
  <c r="I206" i="6"/>
  <c r="H206" i="6"/>
  <c r="U205" i="6"/>
  <c r="T205" i="6"/>
  <c r="T366" i="6" s="1"/>
  <c r="Q205" i="6"/>
  <c r="P205" i="6"/>
  <c r="M205" i="6"/>
  <c r="L205" i="6"/>
  <c r="I205" i="6"/>
  <c r="H205" i="6"/>
  <c r="U204" i="6"/>
  <c r="T204" i="6"/>
  <c r="Q204" i="6"/>
  <c r="P204" i="6"/>
  <c r="M204" i="6"/>
  <c r="L204" i="6"/>
  <c r="I204" i="6"/>
  <c r="H204" i="6"/>
  <c r="U203" i="6"/>
  <c r="T203" i="6"/>
  <c r="Q203" i="6"/>
  <c r="P203" i="6"/>
  <c r="M203" i="6"/>
  <c r="L203" i="6"/>
  <c r="I203" i="6"/>
  <c r="H203" i="6"/>
  <c r="U202" i="6"/>
  <c r="T202" i="6"/>
  <c r="Q202" i="6"/>
  <c r="P202" i="6"/>
  <c r="M202" i="6"/>
  <c r="L202" i="6"/>
  <c r="I202" i="6"/>
  <c r="H202" i="6"/>
  <c r="U201" i="6"/>
  <c r="T201" i="6"/>
  <c r="Q201" i="6"/>
  <c r="P201" i="6"/>
  <c r="M201" i="6"/>
  <c r="L201" i="6"/>
  <c r="I201" i="6"/>
  <c r="H201" i="6"/>
  <c r="U200" i="6"/>
  <c r="T200" i="6"/>
  <c r="Q200" i="6"/>
  <c r="P200" i="6"/>
  <c r="M200" i="6"/>
  <c r="L200" i="6"/>
  <c r="I200" i="6"/>
  <c r="H200" i="6"/>
  <c r="U199" i="6"/>
  <c r="T199" i="6"/>
  <c r="Q199" i="6"/>
  <c r="P199" i="6"/>
  <c r="M199" i="6"/>
  <c r="L199" i="6"/>
  <c r="I199" i="6"/>
  <c r="H199" i="6"/>
  <c r="U198" i="6"/>
  <c r="T198" i="6"/>
  <c r="Q198" i="6"/>
  <c r="P198" i="6"/>
  <c r="M198" i="6"/>
  <c r="L198" i="6"/>
  <c r="I198" i="6"/>
  <c r="H198" i="6"/>
  <c r="U197" i="6"/>
  <c r="T197" i="6"/>
  <c r="Q197" i="6"/>
  <c r="P197" i="6"/>
  <c r="M197" i="6"/>
  <c r="L197" i="6"/>
  <c r="I197" i="6"/>
  <c r="H197" i="6"/>
  <c r="U196" i="6"/>
  <c r="T196" i="6"/>
  <c r="Q196" i="6"/>
  <c r="P196" i="6"/>
  <c r="M196" i="6"/>
  <c r="L196" i="6"/>
  <c r="I196" i="6"/>
  <c r="H196" i="6"/>
  <c r="U195" i="6"/>
  <c r="T195" i="6"/>
  <c r="Q195" i="6"/>
  <c r="P195" i="6"/>
  <c r="M195" i="6"/>
  <c r="L195" i="6"/>
  <c r="I195" i="6"/>
  <c r="H195" i="6"/>
  <c r="U194" i="6"/>
  <c r="T194" i="6"/>
  <c r="Q194" i="6"/>
  <c r="P194" i="6"/>
  <c r="M194" i="6"/>
  <c r="L194" i="6"/>
  <c r="I194" i="6"/>
  <c r="H194" i="6"/>
  <c r="U193" i="6"/>
  <c r="T193" i="6"/>
  <c r="Q193" i="6"/>
  <c r="P193" i="6"/>
  <c r="M193" i="6"/>
  <c r="L193" i="6"/>
  <c r="I193" i="6"/>
  <c r="H193" i="6"/>
  <c r="U192" i="6"/>
  <c r="T192" i="6"/>
  <c r="Q192" i="6"/>
  <c r="P192" i="6"/>
  <c r="M192" i="6"/>
  <c r="L192" i="6"/>
  <c r="I192" i="6"/>
  <c r="H192" i="6"/>
  <c r="U191" i="6"/>
  <c r="T191" i="6"/>
  <c r="Q191" i="6"/>
  <c r="P191" i="6"/>
  <c r="M191" i="6"/>
  <c r="L191" i="6"/>
  <c r="I191" i="6"/>
  <c r="H191" i="6"/>
  <c r="U190" i="6"/>
  <c r="T190" i="6"/>
  <c r="Q190" i="6"/>
  <c r="P190" i="6"/>
  <c r="M190" i="6"/>
  <c r="L190" i="6"/>
  <c r="I190" i="6"/>
  <c r="H190" i="6"/>
  <c r="U189" i="6"/>
  <c r="T189" i="6"/>
  <c r="Q189" i="6"/>
  <c r="P189" i="6"/>
  <c r="M189" i="6"/>
  <c r="L189" i="6"/>
  <c r="I189" i="6"/>
  <c r="H189" i="6"/>
  <c r="U188" i="6"/>
  <c r="T188" i="6"/>
  <c r="Q188" i="6"/>
  <c r="P188" i="6"/>
  <c r="M188" i="6"/>
  <c r="L188" i="6"/>
  <c r="I188" i="6"/>
  <c r="H188" i="6"/>
  <c r="U187" i="6"/>
  <c r="T187" i="6"/>
  <c r="Q187" i="6"/>
  <c r="P187" i="6"/>
  <c r="M187" i="6"/>
  <c r="L187" i="6"/>
  <c r="I187" i="6"/>
  <c r="H187" i="6"/>
  <c r="U186" i="6"/>
  <c r="T186" i="6"/>
  <c r="Q186" i="6"/>
  <c r="P186" i="6"/>
  <c r="M186" i="6"/>
  <c r="L186" i="6"/>
  <c r="I186" i="6"/>
  <c r="H186" i="6"/>
  <c r="U185" i="6"/>
  <c r="T185" i="6"/>
  <c r="Q185" i="6"/>
  <c r="P185" i="6"/>
  <c r="M185" i="6"/>
  <c r="L185" i="6"/>
  <c r="I185" i="6"/>
  <c r="H185" i="6"/>
  <c r="U184" i="6"/>
  <c r="T184" i="6"/>
  <c r="Q184" i="6"/>
  <c r="P184" i="6"/>
  <c r="M184" i="6"/>
  <c r="L184" i="6"/>
  <c r="I184" i="6"/>
  <c r="H184" i="6"/>
  <c r="U183" i="6"/>
  <c r="T183" i="6"/>
  <c r="Q183" i="6"/>
  <c r="P183" i="6"/>
  <c r="M183" i="6"/>
  <c r="L183" i="6"/>
  <c r="I183" i="6"/>
  <c r="H183" i="6"/>
  <c r="U182" i="6"/>
  <c r="T182" i="6"/>
  <c r="Q182" i="6"/>
  <c r="P182" i="6"/>
  <c r="M182" i="6"/>
  <c r="L182" i="6"/>
  <c r="I182" i="6"/>
  <c r="H182" i="6"/>
  <c r="U181" i="6"/>
  <c r="T181" i="6"/>
  <c r="Q181" i="6"/>
  <c r="P181" i="6"/>
  <c r="M181" i="6"/>
  <c r="L181" i="6"/>
  <c r="I181" i="6"/>
  <c r="H181" i="6"/>
  <c r="U180" i="6"/>
  <c r="T180" i="6"/>
  <c r="Q180" i="6"/>
  <c r="P180" i="6"/>
  <c r="M180" i="6"/>
  <c r="L180" i="6"/>
  <c r="I180" i="6"/>
  <c r="H180" i="6"/>
  <c r="U179" i="6"/>
  <c r="T179" i="6"/>
  <c r="Q179" i="6"/>
  <c r="P179" i="6"/>
  <c r="M179" i="6"/>
  <c r="L179" i="6"/>
  <c r="I179" i="6"/>
  <c r="H179" i="6"/>
  <c r="U178" i="6"/>
  <c r="T178" i="6"/>
  <c r="Q178" i="6"/>
  <c r="P178" i="6"/>
  <c r="M178" i="6"/>
  <c r="L178" i="6"/>
  <c r="I178" i="6"/>
  <c r="H178" i="6"/>
  <c r="U177" i="6"/>
  <c r="T177" i="6"/>
  <c r="Q177" i="6"/>
  <c r="P177" i="6"/>
  <c r="M177" i="6"/>
  <c r="L177" i="6"/>
  <c r="I177" i="6"/>
  <c r="H177" i="6"/>
  <c r="U176" i="6"/>
  <c r="T176" i="6"/>
  <c r="Q176" i="6"/>
  <c r="P176" i="6"/>
  <c r="M176" i="6"/>
  <c r="L176" i="6"/>
  <c r="I176" i="6"/>
  <c r="H176" i="6"/>
  <c r="U175" i="6"/>
  <c r="T175" i="6"/>
  <c r="Q175" i="6"/>
  <c r="P175" i="6"/>
  <c r="M175" i="6"/>
  <c r="L175" i="6"/>
  <c r="I175" i="6"/>
  <c r="H175" i="6"/>
  <c r="U174" i="6"/>
  <c r="T174" i="6"/>
  <c r="Q174" i="6"/>
  <c r="P174" i="6"/>
  <c r="M174" i="6"/>
  <c r="L174" i="6"/>
  <c r="I174" i="6"/>
  <c r="H174" i="6"/>
  <c r="U173" i="6"/>
  <c r="T173" i="6"/>
  <c r="Q173" i="6"/>
  <c r="P173" i="6"/>
  <c r="M173" i="6"/>
  <c r="L173" i="6"/>
  <c r="I173" i="6"/>
  <c r="H173" i="6"/>
  <c r="U172" i="6"/>
  <c r="T172" i="6"/>
  <c r="Q172" i="6"/>
  <c r="P172" i="6"/>
  <c r="M172" i="6"/>
  <c r="L172" i="6"/>
  <c r="I172" i="6"/>
  <c r="H172" i="6"/>
  <c r="U171" i="6"/>
  <c r="T171" i="6"/>
  <c r="Q171" i="6"/>
  <c r="P171" i="6"/>
  <c r="M171" i="6"/>
  <c r="L171" i="6"/>
  <c r="I171" i="6"/>
  <c r="H171" i="6"/>
  <c r="U170" i="6"/>
  <c r="T170" i="6"/>
  <c r="Q170" i="6"/>
  <c r="P170" i="6"/>
  <c r="M170" i="6"/>
  <c r="L170" i="6"/>
  <c r="I170" i="6"/>
  <c r="H170" i="6"/>
  <c r="U169" i="6"/>
  <c r="T169" i="6"/>
  <c r="Q169" i="6"/>
  <c r="P169" i="6"/>
  <c r="M169" i="6"/>
  <c r="L169" i="6"/>
  <c r="I169" i="6"/>
  <c r="H169" i="6"/>
  <c r="U168" i="6"/>
  <c r="T168" i="6"/>
  <c r="Q168" i="6"/>
  <c r="P168" i="6"/>
  <c r="M168" i="6"/>
  <c r="L168" i="6"/>
  <c r="I168" i="6"/>
  <c r="H168" i="6"/>
  <c r="U167" i="6"/>
  <c r="T167" i="6"/>
  <c r="Q167" i="6"/>
  <c r="P167" i="6"/>
  <c r="M167" i="6"/>
  <c r="L167" i="6"/>
  <c r="I167" i="6"/>
  <c r="H167" i="6"/>
  <c r="U166" i="6"/>
  <c r="T166" i="6"/>
  <c r="Q166" i="6"/>
  <c r="P166" i="6"/>
  <c r="M166" i="6"/>
  <c r="L166" i="6"/>
  <c r="I166" i="6"/>
  <c r="H166" i="6"/>
  <c r="U165" i="6"/>
  <c r="T165" i="6"/>
  <c r="Q165" i="6"/>
  <c r="P165" i="6"/>
  <c r="M165" i="6"/>
  <c r="L165" i="6"/>
  <c r="I165" i="6"/>
  <c r="H165" i="6"/>
  <c r="U164" i="6"/>
  <c r="T164" i="6"/>
  <c r="Q164" i="6"/>
  <c r="P164" i="6"/>
  <c r="M164" i="6"/>
  <c r="L164" i="6"/>
  <c r="I164" i="6"/>
  <c r="H164" i="6"/>
  <c r="U163" i="6"/>
  <c r="T163" i="6"/>
  <c r="Q163" i="6"/>
  <c r="P163" i="6"/>
  <c r="M163" i="6"/>
  <c r="L163" i="6"/>
  <c r="I163" i="6"/>
  <c r="H163" i="6"/>
  <c r="U162" i="6"/>
  <c r="T162" i="6"/>
  <c r="Q162" i="6"/>
  <c r="P162" i="6"/>
  <c r="M162" i="6"/>
  <c r="L162" i="6"/>
  <c r="I162" i="6"/>
  <c r="H162" i="6"/>
  <c r="U161" i="6"/>
  <c r="T161" i="6"/>
  <c r="Q161" i="6"/>
  <c r="P161" i="6"/>
  <c r="M161" i="6"/>
  <c r="L161" i="6"/>
  <c r="I161" i="6"/>
  <c r="H161" i="6"/>
  <c r="U160" i="6"/>
  <c r="T160" i="6"/>
  <c r="Q160" i="6"/>
  <c r="P160" i="6"/>
  <c r="M160" i="6"/>
  <c r="L160" i="6"/>
  <c r="I160" i="6"/>
  <c r="H160" i="6"/>
  <c r="U159" i="6"/>
  <c r="T159" i="6"/>
  <c r="Q159" i="6"/>
  <c r="P159" i="6"/>
  <c r="M159" i="6"/>
  <c r="L159" i="6"/>
  <c r="I159" i="6"/>
  <c r="H159" i="6"/>
  <c r="U158" i="6"/>
  <c r="T158" i="6"/>
  <c r="Q158" i="6"/>
  <c r="P158" i="6"/>
  <c r="M158" i="6"/>
  <c r="L158" i="6"/>
  <c r="I158" i="6"/>
  <c r="H158" i="6"/>
  <c r="U157" i="6"/>
  <c r="T157" i="6"/>
  <c r="Q157" i="6"/>
  <c r="P157" i="6"/>
  <c r="M157" i="6"/>
  <c r="L157" i="6"/>
  <c r="I157" i="6"/>
  <c r="H157" i="6"/>
  <c r="U156" i="6"/>
  <c r="T156" i="6"/>
  <c r="Q156" i="6"/>
  <c r="P156" i="6"/>
  <c r="M156" i="6"/>
  <c r="L156" i="6"/>
  <c r="I156" i="6"/>
  <c r="H156" i="6"/>
  <c r="U155" i="6"/>
  <c r="T155" i="6"/>
  <c r="Q155" i="6"/>
  <c r="P155" i="6"/>
  <c r="M155" i="6"/>
  <c r="L155" i="6"/>
  <c r="I155" i="6"/>
  <c r="H155" i="6"/>
  <c r="U154" i="6"/>
  <c r="T154" i="6"/>
  <c r="Q154" i="6"/>
  <c r="P154" i="6"/>
  <c r="M154" i="6"/>
  <c r="L154" i="6"/>
  <c r="I154" i="6"/>
  <c r="H154" i="6"/>
  <c r="U153" i="6"/>
  <c r="T153" i="6"/>
  <c r="Q153" i="6"/>
  <c r="P153" i="6"/>
  <c r="M153" i="6"/>
  <c r="L153" i="6"/>
  <c r="I153" i="6"/>
  <c r="H153" i="6"/>
  <c r="U152" i="6"/>
  <c r="T152" i="6"/>
  <c r="Q152" i="6"/>
  <c r="P152" i="6"/>
  <c r="M152" i="6"/>
  <c r="L152" i="6"/>
  <c r="I152" i="6"/>
  <c r="H152" i="6"/>
  <c r="U151" i="6"/>
  <c r="T151" i="6"/>
  <c r="Q151" i="6"/>
  <c r="P151" i="6"/>
  <c r="M151" i="6"/>
  <c r="L151" i="6"/>
  <c r="I151" i="6"/>
  <c r="H151" i="6"/>
  <c r="U150" i="6"/>
  <c r="T150" i="6"/>
  <c r="Q150" i="6"/>
  <c r="P150" i="6"/>
  <c r="M150" i="6"/>
  <c r="L150" i="6"/>
  <c r="I150" i="6"/>
  <c r="H150" i="6"/>
  <c r="U149" i="6"/>
  <c r="T149" i="6"/>
  <c r="Q149" i="6"/>
  <c r="P149" i="6"/>
  <c r="M149" i="6"/>
  <c r="L149" i="6"/>
  <c r="I149" i="6"/>
  <c r="H149" i="6"/>
  <c r="U148" i="6"/>
  <c r="T148" i="6"/>
  <c r="Q148" i="6"/>
  <c r="P148" i="6"/>
  <c r="M148" i="6"/>
  <c r="L148" i="6"/>
  <c r="I148" i="6"/>
  <c r="H148" i="6"/>
  <c r="U147" i="6"/>
  <c r="T147" i="6"/>
  <c r="Q147" i="6"/>
  <c r="P147" i="6"/>
  <c r="M147" i="6"/>
  <c r="L147" i="6"/>
  <c r="I147" i="6"/>
  <c r="H147" i="6"/>
  <c r="U146" i="6"/>
  <c r="T146" i="6"/>
  <c r="Q146" i="6"/>
  <c r="P146" i="6"/>
  <c r="M146" i="6"/>
  <c r="L146" i="6"/>
  <c r="I146" i="6"/>
  <c r="H146" i="6"/>
  <c r="U145" i="6"/>
  <c r="T145" i="6"/>
  <c r="Q145" i="6"/>
  <c r="P145" i="6"/>
  <c r="M145" i="6"/>
  <c r="L145" i="6"/>
  <c r="I145" i="6"/>
  <c r="H145" i="6"/>
  <c r="U144" i="6"/>
  <c r="T144" i="6"/>
  <c r="Q144" i="6"/>
  <c r="P144" i="6"/>
  <c r="M144" i="6"/>
  <c r="L144" i="6"/>
  <c r="I144" i="6"/>
  <c r="H144" i="6"/>
  <c r="U143" i="6"/>
  <c r="T143" i="6"/>
  <c r="Q143" i="6"/>
  <c r="P143" i="6"/>
  <c r="M143" i="6"/>
  <c r="L143" i="6"/>
  <c r="I143" i="6"/>
  <c r="I367" i="6" s="1"/>
  <c r="H143" i="6"/>
  <c r="U142" i="6"/>
  <c r="T142" i="6"/>
  <c r="Q142" i="6"/>
  <c r="P142" i="6"/>
  <c r="M142" i="6"/>
  <c r="L142" i="6"/>
  <c r="I142" i="6"/>
  <c r="H142" i="6"/>
  <c r="U141" i="6"/>
  <c r="T141" i="6"/>
  <c r="Q141" i="6"/>
  <c r="P141" i="6"/>
  <c r="M141" i="6"/>
  <c r="L141" i="6"/>
  <c r="I141" i="6"/>
  <c r="H141" i="6"/>
  <c r="U140" i="6"/>
  <c r="T140" i="6"/>
  <c r="Q140" i="6"/>
  <c r="P140" i="6"/>
  <c r="M140" i="6"/>
  <c r="L140" i="6"/>
  <c r="I140" i="6"/>
  <c r="H140" i="6"/>
  <c r="U139" i="6"/>
  <c r="T139" i="6"/>
  <c r="Q139" i="6"/>
  <c r="P139" i="6"/>
  <c r="M139" i="6"/>
  <c r="L139" i="6"/>
  <c r="I139" i="6"/>
  <c r="H139" i="6"/>
  <c r="U138" i="6"/>
  <c r="T138" i="6"/>
  <c r="Q138" i="6"/>
  <c r="P138" i="6"/>
  <c r="M138" i="6"/>
  <c r="L138" i="6"/>
  <c r="I138" i="6"/>
  <c r="H138" i="6"/>
  <c r="U137" i="6"/>
  <c r="T137" i="6"/>
  <c r="Q137" i="6"/>
  <c r="P137" i="6"/>
  <c r="M137" i="6"/>
  <c r="L137" i="6"/>
  <c r="I137" i="6"/>
  <c r="H137" i="6"/>
  <c r="U136" i="6"/>
  <c r="T136" i="6"/>
  <c r="Q136" i="6"/>
  <c r="P136" i="6"/>
  <c r="M136" i="6"/>
  <c r="L136" i="6"/>
  <c r="I136" i="6"/>
  <c r="H136" i="6"/>
  <c r="U135" i="6"/>
  <c r="T135" i="6"/>
  <c r="Q135" i="6"/>
  <c r="P135" i="6"/>
  <c r="M135" i="6"/>
  <c r="L135" i="6"/>
  <c r="I135" i="6"/>
  <c r="H135" i="6"/>
  <c r="U134" i="6"/>
  <c r="T134" i="6"/>
  <c r="Q134" i="6"/>
  <c r="P134" i="6"/>
  <c r="M134" i="6"/>
  <c r="L134" i="6"/>
  <c r="I134" i="6"/>
  <c r="H134" i="6"/>
  <c r="U133" i="6"/>
  <c r="T133" i="6"/>
  <c r="Q133" i="6"/>
  <c r="P133" i="6"/>
  <c r="M133" i="6"/>
  <c r="L133" i="6"/>
  <c r="I133" i="6"/>
  <c r="H133" i="6"/>
  <c r="U132" i="6"/>
  <c r="T132" i="6"/>
  <c r="Q132" i="6"/>
  <c r="P132" i="6"/>
  <c r="M132" i="6"/>
  <c r="L132" i="6"/>
  <c r="I132" i="6"/>
  <c r="H132" i="6"/>
  <c r="U131" i="6"/>
  <c r="T131" i="6"/>
  <c r="Q131" i="6"/>
  <c r="P131" i="6"/>
  <c r="M131" i="6"/>
  <c r="L131" i="6"/>
  <c r="I131" i="6"/>
  <c r="H131" i="6"/>
  <c r="U130" i="6"/>
  <c r="T130" i="6"/>
  <c r="Q130" i="6"/>
  <c r="P130" i="6"/>
  <c r="M130" i="6"/>
  <c r="L130" i="6"/>
  <c r="I130" i="6"/>
  <c r="H130" i="6"/>
  <c r="U129" i="6"/>
  <c r="T129" i="6"/>
  <c r="Q129" i="6"/>
  <c r="P129" i="6"/>
  <c r="M129" i="6"/>
  <c r="L129" i="6"/>
  <c r="I129" i="6"/>
  <c r="H129" i="6"/>
  <c r="U128" i="6"/>
  <c r="T128" i="6"/>
  <c r="Q128" i="6"/>
  <c r="P128" i="6"/>
  <c r="M128" i="6"/>
  <c r="L128" i="6"/>
  <c r="I128" i="6"/>
  <c r="H128" i="6"/>
  <c r="U127" i="6"/>
  <c r="T127" i="6"/>
  <c r="Q127" i="6"/>
  <c r="P127" i="6"/>
  <c r="M127" i="6"/>
  <c r="L127" i="6"/>
  <c r="I127" i="6"/>
  <c r="H127" i="6"/>
  <c r="U126" i="6"/>
  <c r="T126" i="6"/>
  <c r="Q126" i="6"/>
  <c r="P126" i="6"/>
  <c r="M126" i="6"/>
  <c r="L126" i="6"/>
  <c r="I126" i="6"/>
  <c r="H126" i="6"/>
  <c r="U125" i="6"/>
  <c r="T125" i="6"/>
  <c r="Q125" i="6"/>
  <c r="P125" i="6"/>
  <c r="M125" i="6"/>
  <c r="L125" i="6"/>
  <c r="I125" i="6"/>
  <c r="H125" i="6"/>
  <c r="U124" i="6"/>
  <c r="T124" i="6"/>
  <c r="Q124" i="6"/>
  <c r="P124" i="6"/>
  <c r="M124" i="6"/>
  <c r="L124" i="6"/>
  <c r="I124" i="6"/>
  <c r="H124" i="6"/>
  <c r="U123" i="6"/>
  <c r="T123" i="6"/>
  <c r="Q123" i="6"/>
  <c r="P123" i="6"/>
  <c r="M123" i="6"/>
  <c r="L123" i="6"/>
  <c r="I123" i="6"/>
  <c r="H123" i="6"/>
  <c r="U122" i="6"/>
  <c r="T122" i="6"/>
  <c r="Q122" i="6"/>
  <c r="P122" i="6"/>
  <c r="M122" i="6"/>
  <c r="L122" i="6"/>
  <c r="I122" i="6"/>
  <c r="H122" i="6"/>
  <c r="U121" i="6"/>
  <c r="T121" i="6"/>
  <c r="Q121" i="6"/>
  <c r="P121" i="6"/>
  <c r="M121" i="6"/>
  <c r="L121" i="6"/>
  <c r="I121" i="6"/>
  <c r="H121" i="6"/>
  <c r="U120" i="6"/>
  <c r="T120" i="6"/>
  <c r="Q120" i="6"/>
  <c r="P120" i="6"/>
  <c r="M120" i="6"/>
  <c r="L120" i="6"/>
  <c r="I120" i="6"/>
  <c r="H120" i="6"/>
  <c r="U119" i="6"/>
  <c r="T119" i="6"/>
  <c r="Q119" i="6"/>
  <c r="P119" i="6"/>
  <c r="P367" i="6" s="1"/>
  <c r="M119" i="6"/>
  <c r="L119" i="6"/>
  <c r="I119" i="6"/>
  <c r="I366" i="6" s="1"/>
  <c r="H119" i="6"/>
  <c r="U118" i="6"/>
  <c r="T118" i="6"/>
  <c r="Q118" i="6"/>
  <c r="P118" i="6"/>
  <c r="M118" i="6"/>
  <c r="L118" i="6"/>
  <c r="I118" i="6"/>
  <c r="H118" i="6"/>
  <c r="U117" i="6"/>
  <c r="T117" i="6"/>
  <c r="Q117" i="6"/>
  <c r="P117" i="6"/>
  <c r="M117" i="6"/>
  <c r="L117" i="6"/>
  <c r="I117" i="6"/>
  <c r="H117" i="6"/>
  <c r="U116" i="6"/>
  <c r="T116" i="6"/>
  <c r="Q116" i="6"/>
  <c r="P116" i="6"/>
  <c r="M116" i="6"/>
  <c r="L116" i="6"/>
  <c r="I116" i="6"/>
  <c r="H116" i="6"/>
  <c r="U115" i="6"/>
  <c r="T115" i="6"/>
  <c r="Q115" i="6"/>
  <c r="P115" i="6"/>
  <c r="M115" i="6"/>
  <c r="L115" i="6"/>
  <c r="I115" i="6"/>
  <c r="H115" i="6"/>
  <c r="U114" i="6"/>
  <c r="T114" i="6"/>
  <c r="Q114" i="6"/>
  <c r="P114" i="6"/>
  <c r="M114" i="6"/>
  <c r="L114" i="6"/>
  <c r="I114" i="6"/>
  <c r="H114" i="6"/>
  <c r="U113" i="6"/>
  <c r="T113" i="6"/>
  <c r="Q113" i="6"/>
  <c r="P113" i="6"/>
  <c r="M113" i="6"/>
  <c r="L113" i="6"/>
  <c r="I113" i="6"/>
  <c r="H113" i="6"/>
  <c r="U112" i="6"/>
  <c r="T112" i="6"/>
  <c r="Q112" i="6"/>
  <c r="P112" i="6"/>
  <c r="M112" i="6"/>
  <c r="L112" i="6"/>
  <c r="I112" i="6"/>
  <c r="H112" i="6"/>
  <c r="U111" i="6"/>
  <c r="T111" i="6"/>
  <c r="Q111" i="6"/>
  <c r="P111" i="6"/>
  <c r="M111" i="6"/>
  <c r="L111" i="6"/>
  <c r="I111" i="6"/>
  <c r="H111" i="6"/>
  <c r="U110" i="6"/>
  <c r="T110" i="6"/>
  <c r="Q110" i="6"/>
  <c r="P110" i="6"/>
  <c r="M110" i="6"/>
  <c r="L110" i="6"/>
  <c r="I110" i="6"/>
  <c r="H110" i="6"/>
  <c r="U109" i="6"/>
  <c r="T109" i="6"/>
  <c r="Q109" i="6"/>
  <c r="P109" i="6"/>
  <c r="M109" i="6"/>
  <c r="L109" i="6"/>
  <c r="I109" i="6"/>
  <c r="H109" i="6"/>
  <c r="U108" i="6"/>
  <c r="T108" i="6"/>
  <c r="Q108" i="6"/>
  <c r="P108" i="6"/>
  <c r="M108" i="6"/>
  <c r="L108" i="6"/>
  <c r="I108" i="6"/>
  <c r="H108" i="6"/>
  <c r="U107" i="6"/>
  <c r="T107" i="6"/>
  <c r="Q107" i="6"/>
  <c r="P107" i="6"/>
  <c r="M107" i="6"/>
  <c r="L107" i="6"/>
  <c r="I107" i="6"/>
  <c r="H107" i="6"/>
  <c r="U106" i="6"/>
  <c r="T106" i="6"/>
  <c r="Q106" i="6"/>
  <c r="P106" i="6"/>
  <c r="M106" i="6"/>
  <c r="L106" i="6"/>
  <c r="I106" i="6"/>
  <c r="H106" i="6"/>
  <c r="U105" i="6"/>
  <c r="T105" i="6"/>
  <c r="Q105" i="6"/>
  <c r="P105" i="6"/>
  <c r="M105" i="6"/>
  <c r="L105" i="6"/>
  <c r="I105" i="6"/>
  <c r="H105" i="6"/>
  <c r="U104" i="6"/>
  <c r="T104" i="6"/>
  <c r="Q104" i="6"/>
  <c r="P104" i="6"/>
  <c r="M104" i="6"/>
  <c r="L104" i="6"/>
  <c r="I104" i="6"/>
  <c r="H104" i="6"/>
  <c r="U103" i="6"/>
  <c r="T103" i="6"/>
  <c r="Q103" i="6"/>
  <c r="P103" i="6"/>
  <c r="M103" i="6"/>
  <c r="L103" i="6"/>
  <c r="I103" i="6"/>
  <c r="H103" i="6"/>
  <c r="U102" i="6"/>
  <c r="T102" i="6"/>
  <c r="Q102" i="6"/>
  <c r="P102" i="6"/>
  <c r="M102" i="6"/>
  <c r="L102" i="6"/>
  <c r="I102" i="6"/>
  <c r="H102" i="6"/>
  <c r="U101" i="6"/>
  <c r="T101" i="6"/>
  <c r="Q101" i="6"/>
  <c r="P101" i="6"/>
  <c r="M101" i="6"/>
  <c r="L101" i="6"/>
  <c r="I101" i="6"/>
  <c r="H101" i="6"/>
  <c r="U100" i="6"/>
  <c r="T100" i="6"/>
  <c r="Q100" i="6"/>
  <c r="P100" i="6"/>
  <c r="M100" i="6"/>
  <c r="L100" i="6"/>
  <c r="I100" i="6"/>
  <c r="H100" i="6"/>
  <c r="U99" i="6"/>
  <c r="T99" i="6"/>
  <c r="Q99" i="6"/>
  <c r="P99" i="6"/>
  <c r="M99" i="6"/>
  <c r="L99" i="6"/>
  <c r="I99" i="6"/>
  <c r="H99" i="6"/>
  <c r="H364" i="6" s="1"/>
  <c r="U98" i="6"/>
  <c r="T98" i="6"/>
  <c r="Q98" i="6"/>
  <c r="P98" i="6"/>
  <c r="M98" i="6"/>
  <c r="L98" i="6"/>
  <c r="I98" i="6"/>
  <c r="H98" i="6"/>
  <c r="U97" i="6"/>
  <c r="T97" i="6"/>
  <c r="Q97" i="6"/>
  <c r="P97" i="6"/>
  <c r="M97" i="6"/>
  <c r="L97" i="6"/>
  <c r="I97" i="6"/>
  <c r="H97" i="6"/>
  <c r="U96" i="6"/>
  <c r="T96" i="6"/>
  <c r="Q96" i="6"/>
  <c r="P96" i="6"/>
  <c r="M96" i="6"/>
  <c r="L96" i="6"/>
  <c r="I96" i="6"/>
  <c r="H96" i="6"/>
  <c r="U95" i="6"/>
  <c r="T95" i="6"/>
  <c r="Q95" i="6"/>
  <c r="P95" i="6"/>
  <c r="M95" i="6"/>
  <c r="L95" i="6"/>
  <c r="I95" i="6"/>
  <c r="H95" i="6"/>
  <c r="U94" i="6"/>
  <c r="T94" i="6"/>
  <c r="Q94" i="6"/>
  <c r="P94" i="6"/>
  <c r="M94" i="6"/>
  <c r="L94" i="6"/>
  <c r="I94" i="6"/>
  <c r="H94" i="6"/>
  <c r="U93" i="6"/>
  <c r="T93" i="6"/>
  <c r="Q93" i="6"/>
  <c r="P93" i="6"/>
  <c r="M93" i="6"/>
  <c r="L93" i="6"/>
  <c r="I93" i="6"/>
  <c r="H93" i="6"/>
  <c r="U92" i="6"/>
  <c r="T92" i="6"/>
  <c r="Q92" i="6"/>
  <c r="P92" i="6"/>
  <c r="M92" i="6"/>
  <c r="L92" i="6"/>
  <c r="I92" i="6"/>
  <c r="H92" i="6"/>
  <c r="U91" i="6"/>
  <c r="T91" i="6"/>
  <c r="Q91" i="6"/>
  <c r="P91" i="6"/>
  <c r="M91" i="6"/>
  <c r="L91" i="6"/>
  <c r="I91" i="6"/>
  <c r="H91" i="6"/>
  <c r="U90" i="6"/>
  <c r="T90" i="6"/>
  <c r="Q90" i="6"/>
  <c r="P90" i="6"/>
  <c r="M90" i="6"/>
  <c r="L90" i="6"/>
  <c r="I90" i="6"/>
  <c r="H90" i="6"/>
  <c r="U89" i="6"/>
  <c r="T89" i="6"/>
  <c r="Q89" i="6"/>
  <c r="P89" i="6"/>
  <c r="M89" i="6"/>
  <c r="L89" i="6"/>
  <c r="I89" i="6"/>
  <c r="H89" i="6"/>
  <c r="U88" i="6"/>
  <c r="T88" i="6"/>
  <c r="Q88" i="6"/>
  <c r="P88" i="6"/>
  <c r="M88" i="6"/>
  <c r="L88" i="6"/>
  <c r="I88" i="6"/>
  <c r="H88" i="6"/>
  <c r="U87" i="6"/>
  <c r="T87" i="6"/>
  <c r="Q87" i="6"/>
  <c r="P87" i="6"/>
  <c r="M87" i="6"/>
  <c r="L87" i="6"/>
  <c r="I87" i="6"/>
  <c r="H87" i="6"/>
  <c r="U86" i="6"/>
  <c r="T86" i="6"/>
  <c r="Q86" i="6"/>
  <c r="P86" i="6"/>
  <c r="M86" i="6"/>
  <c r="L86" i="6"/>
  <c r="I86" i="6"/>
  <c r="H86" i="6"/>
  <c r="U85" i="6"/>
  <c r="T85" i="6"/>
  <c r="Q85" i="6"/>
  <c r="P85" i="6"/>
  <c r="M85" i="6"/>
  <c r="L85" i="6"/>
  <c r="I85" i="6"/>
  <c r="H85" i="6"/>
  <c r="U84" i="6"/>
  <c r="T84" i="6"/>
  <c r="Q84" i="6"/>
  <c r="P84" i="6"/>
  <c r="M84" i="6"/>
  <c r="L84" i="6"/>
  <c r="I84" i="6"/>
  <c r="H84" i="6"/>
  <c r="U83" i="6"/>
  <c r="T83" i="6"/>
  <c r="Q83" i="6"/>
  <c r="P83" i="6"/>
  <c r="M83" i="6"/>
  <c r="L83" i="6"/>
  <c r="I83" i="6"/>
  <c r="H83" i="6"/>
  <c r="U82" i="6"/>
  <c r="T82" i="6"/>
  <c r="Q82" i="6"/>
  <c r="P82" i="6"/>
  <c r="M82" i="6"/>
  <c r="L82" i="6"/>
  <c r="I82" i="6"/>
  <c r="H82" i="6"/>
  <c r="U81" i="6"/>
  <c r="T81" i="6"/>
  <c r="Q81" i="6"/>
  <c r="P81" i="6"/>
  <c r="M81" i="6"/>
  <c r="L81" i="6"/>
  <c r="L365" i="6" s="1"/>
  <c r="I81" i="6"/>
  <c r="H81" i="6"/>
  <c r="U80" i="6"/>
  <c r="T80" i="6"/>
  <c r="Q80" i="6"/>
  <c r="P80" i="6"/>
  <c r="M80" i="6"/>
  <c r="L80" i="6"/>
  <c r="I80" i="6"/>
  <c r="H80" i="6"/>
  <c r="U79" i="6"/>
  <c r="T79" i="6"/>
  <c r="Q79" i="6"/>
  <c r="P79" i="6"/>
  <c r="M79" i="6"/>
  <c r="L79" i="6"/>
  <c r="I79" i="6"/>
  <c r="H79" i="6"/>
  <c r="U78" i="6"/>
  <c r="T78" i="6"/>
  <c r="Q78" i="6"/>
  <c r="P78" i="6"/>
  <c r="M78" i="6"/>
  <c r="L78" i="6"/>
  <c r="I78" i="6"/>
  <c r="H78" i="6"/>
  <c r="U77" i="6"/>
  <c r="T77" i="6"/>
  <c r="Q77" i="6"/>
  <c r="P77" i="6"/>
  <c r="M77" i="6"/>
  <c r="L77" i="6"/>
  <c r="I77" i="6"/>
  <c r="H77" i="6"/>
  <c r="U76" i="6"/>
  <c r="T76" i="6"/>
  <c r="Q76" i="6"/>
  <c r="P76" i="6"/>
  <c r="M76" i="6"/>
  <c r="L76" i="6"/>
  <c r="I76" i="6"/>
  <c r="H76" i="6"/>
  <c r="U75" i="6"/>
  <c r="T75" i="6"/>
  <c r="Q75" i="6"/>
  <c r="P75" i="6"/>
  <c r="M75" i="6"/>
  <c r="L75" i="6"/>
  <c r="I75" i="6"/>
  <c r="H75" i="6"/>
  <c r="U74" i="6"/>
  <c r="T74" i="6"/>
  <c r="Q74" i="6"/>
  <c r="P74" i="6"/>
  <c r="M74" i="6"/>
  <c r="L74" i="6"/>
  <c r="I74" i="6"/>
  <c r="H74" i="6"/>
  <c r="U73" i="6"/>
  <c r="T73" i="6"/>
  <c r="Q73" i="6"/>
  <c r="P73" i="6"/>
  <c r="M73" i="6"/>
  <c r="L73" i="6"/>
  <c r="I73" i="6"/>
  <c r="H73" i="6"/>
  <c r="U72" i="6"/>
  <c r="T72" i="6"/>
  <c r="Q72" i="6"/>
  <c r="P72" i="6"/>
  <c r="M72" i="6"/>
  <c r="L72" i="6"/>
  <c r="I72" i="6"/>
  <c r="H72" i="6"/>
  <c r="U71" i="6"/>
  <c r="T71" i="6"/>
  <c r="Q71" i="6"/>
  <c r="P71" i="6"/>
  <c r="M71" i="6"/>
  <c r="L71" i="6"/>
  <c r="I71" i="6"/>
  <c r="H71" i="6"/>
  <c r="U70" i="6"/>
  <c r="T70" i="6"/>
  <c r="Q70" i="6"/>
  <c r="P70" i="6"/>
  <c r="M70" i="6"/>
  <c r="L70" i="6"/>
  <c r="I70" i="6"/>
  <c r="H70" i="6"/>
  <c r="U69" i="6"/>
  <c r="T69" i="6"/>
  <c r="Q69" i="6"/>
  <c r="P69" i="6"/>
  <c r="M69" i="6"/>
  <c r="L69" i="6"/>
  <c r="I69" i="6"/>
  <c r="H69" i="6"/>
  <c r="U68" i="6"/>
  <c r="T68" i="6"/>
  <c r="Q68" i="6"/>
  <c r="P68" i="6"/>
  <c r="M68" i="6"/>
  <c r="L68" i="6"/>
  <c r="I68" i="6"/>
  <c r="H68" i="6"/>
  <c r="U67" i="6"/>
  <c r="T67" i="6"/>
  <c r="Q67" i="6"/>
  <c r="P67" i="6"/>
  <c r="M67" i="6"/>
  <c r="L67" i="6"/>
  <c r="I67" i="6"/>
  <c r="H67" i="6"/>
  <c r="U66" i="6"/>
  <c r="T66" i="6"/>
  <c r="Q66" i="6"/>
  <c r="P66" i="6"/>
  <c r="M66" i="6"/>
  <c r="L66" i="6"/>
  <c r="I66" i="6"/>
  <c r="H66" i="6"/>
  <c r="U65" i="6"/>
  <c r="T65" i="6"/>
  <c r="Q65" i="6"/>
  <c r="P65" i="6"/>
  <c r="M65" i="6"/>
  <c r="L65" i="6"/>
  <c r="I65" i="6"/>
  <c r="H65" i="6"/>
  <c r="U64" i="6"/>
  <c r="T64" i="6"/>
  <c r="Q64" i="6"/>
  <c r="P64" i="6"/>
  <c r="M64" i="6"/>
  <c r="L64" i="6"/>
  <c r="I64" i="6"/>
  <c r="H64" i="6"/>
  <c r="U63" i="6"/>
  <c r="T63" i="6"/>
  <c r="Q63" i="6"/>
  <c r="P63" i="6"/>
  <c r="M63" i="6"/>
  <c r="L63" i="6"/>
  <c r="I63" i="6"/>
  <c r="H63" i="6"/>
  <c r="U62" i="6"/>
  <c r="T62" i="6"/>
  <c r="Q62" i="6"/>
  <c r="P62" i="6"/>
  <c r="M62" i="6"/>
  <c r="L62" i="6"/>
  <c r="I62" i="6"/>
  <c r="H62" i="6"/>
  <c r="U61" i="6"/>
  <c r="T61" i="6"/>
  <c r="Q61" i="6"/>
  <c r="P61" i="6"/>
  <c r="M61" i="6"/>
  <c r="L61" i="6"/>
  <c r="I61" i="6"/>
  <c r="H61" i="6"/>
  <c r="U60" i="6"/>
  <c r="T60" i="6"/>
  <c r="Q60" i="6"/>
  <c r="P60" i="6"/>
  <c r="M60" i="6"/>
  <c r="L60" i="6"/>
  <c r="I60" i="6"/>
  <c r="H60" i="6"/>
  <c r="U59" i="6"/>
  <c r="T59" i="6"/>
  <c r="Q59" i="6"/>
  <c r="P59" i="6"/>
  <c r="M59" i="6"/>
  <c r="M364" i="6" s="1"/>
  <c r="L59" i="6"/>
  <c r="I59" i="6"/>
  <c r="H59" i="6"/>
  <c r="U58" i="6"/>
  <c r="T58" i="6"/>
  <c r="Q58" i="6"/>
  <c r="P58" i="6"/>
  <c r="M58" i="6"/>
  <c r="L58" i="6"/>
  <c r="I58" i="6"/>
  <c r="H58" i="6"/>
  <c r="U57" i="6"/>
  <c r="T57" i="6"/>
  <c r="Q57" i="6"/>
  <c r="P57" i="6"/>
  <c r="M57" i="6"/>
  <c r="L57" i="6"/>
  <c r="I57" i="6"/>
  <c r="H57" i="6"/>
  <c r="U56" i="6"/>
  <c r="T56" i="6"/>
  <c r="Q56" i="6"/>
  <c r="P56" i="6"/>
  <c r="M56" i="6"/>
  <c r="L56" i="6"/>
  <c r="I56" i="6"/>
  <c r="H56" i="6"/>
  <c r="U55" i="6"/>
  <c r="T55" i="6"/>
  <c r="Q55" i="6"/>
  <c r="P55" i="6"/>
  <c r="M55" i="6"/>
  <c r="L55" i="6"/>
  <c r="I55" i="6"/>
  <c r="H55" i="6"/>
  <c r="U54" i="6"/>
  <c r="T54" i="6"/>
  <c r="Q54" i="6"/>
  <c r="P54" i="6"/>
  <c r="M54" i="6"/>
  <c r="L54" i="6"/>
  <c r="I54" i="6"/>
  <c r="H54" i="6"/>
  <c r="U53" i="6"/>
  <c r="T53" i="6"/>
  <c r="Q53" i="6"/>
  <c r="P53" i="6"/>
  <c r="M53" i="6"/>
  <c r="L53" i="6"/>
  <c r="I53" i="6"/>
  <c r="H53" i="6"/>
  <c r="U52" i="6"/>
  <c r="T52" i="6"/>
  <c r="Q52" i="6"/>
  <c r="P52" i="6"/>
  <c r="M52" i="6"/>
  <c r="L52" i="6"/>
  <c r="I52" i="6"/>
  <c r="H52" i="6"/>
  <c r="U51" i="6"/>
  <c r="T51" i="6"/>
  <c r="Q51" i="6"/>
  <c r="P51" i="6"/>
  <c r="M51" i="6"/>
  <c r="L51" i="6"/>
  <c r="I51" i="6"/>
  <c r="H51" i="6"/>
  <c r="U50" i="6"/>
  <c r="T50" i="6"/>
  <c r="Q50" i="6"/>
  <c r="P50" i="6"/>
  <c r="P366" i="6" s="1"/>
  <c r="M50" i="6"/>
  <c r="L50" i="6"/>
  <c r="I50" i="6"/>
  <c r="H50" i="6"/>
  <c r="U49" i="6"/>
  <c r="T49" i="6"/>
  <c r="Q49" i="6"/>
  <c r="P49" i="6"/>
  <c r="M49" i="6"/>
  <c r="L49" i="6"/>
  <c r="I49" i="6"/>
  <c r="H49" i="6"/>
  <c r="U48" i="6"/>
  <c r="T48" i="6"/>
  <c r="Q48" i="6"/>
  <c r="P48" i="6"/>
  <c r="M48" i="6"/>
  <c r="L48" i="6"/>
  <c r="I48" i="6"/>
  <c r="H48" i="6"/>
  <c r="U47" i="6"/>
  <c r="T47" i="6"/>
  <c r="Q47" i="6"/>
  <c r="P47" i="6"/>
  <c r="M47" i="6"/>
  <c r="L47" i="6"/>
  <c r="I47" i="6"/>
  <c r="H47" i="6"/>
  <c r="U46" i="6"/>
  <c r="T46" i="6"/>
  <c r="Q46" i="6"/>
  <c r="P46" i="6"/>
  <c r="M46" i="6"/>
  <c r="L46" i="6"/>
  <c r="I46" i="6"/>
  <c r="H46" i="6"/>
  <c r="U45" i="6"/>
  <c r="T45" i="6"/>
  <c r="Q45" i="6"/>
  <c r="P45" i="6"/>
  <c r="M45" i="6"/>
  <c r="L45" i="6"/>
  <c r="I45" i="6"/>
  <c r="H45" i="6"/>
  <c r="U44" i="6"/>
  <c r="T44" i="6"/>
  <c r="Q44" i="6"/>
  <c r="P44" i="6"/>
  <c r="M44" i="6"/>
  <c r="L44" i="6"/>
  <c r="I44" i="6"/>
  <c r="H44" i="6"/>
  <c r="U43" i="6"/>
  <c r="T43" i="6"/>
  <c r="Q43" i="6"/>
  <c r="P43" i="6"/>
  <c r="M43" i="6"/>
  <c r="L43" i="6"/>
  <c r="I43" i="6"/>
  <c r="H43" i="6"/>
  <c r="U42" i="6"/>
  <c r="T42" i="6"/>
  <c r="Q42" i="6"/>
  <c r="P42" i="6"/>
  <c r="M42" i="6"/>
  <c r="L42" i="6"/>
  <c r="I42" i="6"/>
  <c r="H42" i="6"/>
  <c r="U41" i="6"/>
  <c r="T41" i="6"/>
  <c r="Q41" i="6"/>
  <c r="P41" i="6"/>
  <c r="M41" i="6"/>
  <c r="L41" i="6"/>
  <c r="I41" i="6"/>
  <c r="H41" i="6"/>
  <c r="U40" i="6"/>
  <c r="T40" i="6"/>
  <c r="Q40" i="6"/>
  <c r="P40" i="6"/>
  <c r="M40" i="6"/>
  <c r="L40" i="6"/>
  <c r="I40" i="6"/>
  <c r="H40" i="6"/>
  <c r="U39" i="6"/>
  <c r="T39" i="6"/>
  <c r="Q39" i="6"/>
  <c r="P39" i="6"/>
  <c r="M39" i="6"/>
  <c r="L39" i="6"/>
  <c r="I39" i="6"/>
  <c r="H39" i="6"/>
  <c r="U38" i="6"/>
  <c r="T38" i="6"/>
  <c r="Q38" i="6"/>
  <c r="P38" i="6"/>
  <c r="M38" i="6"/>
  <c r="L38" i="6"/>
  <c r="I38" i="6"/>
  <c r="H38" i="6"/>
  <c r="U37" i="6"/>
  <c r="T37" i="6"/>
  <c r="Q37" i="6"/>
  <c r="P37" i="6"/>
  <c r="M37" i="6"/>
  <c r="L37" i="6"/>
  <c r="I37" i="6"/>
  <c r="H37" i="6"/>
  <c r="U36" i="6"/>
  <c r="T36" i="6"/>
  <c r="Q36" i="6"/>
  <c r="P36" i="6"/>
  <c r="M36" i="6"/>
  <c r="L36" i="6"/>
  <c r="I36" i="6"/>
  <c r="H36" i="6"/>
  <c r="U35" i="6"/>
  <c r="T35" i="6"/>
  <c r="Q35" i="6"/>
  <c r="P35" i="6"/>
  <c r="M35" i="6"/>
  <c r="M366" i="6" s="1"/>
  <c r="L35" i="6"/>
  <c r="L366" i="6" s="1"/>
  <c r="I35" i="6"/>
  <c r="H35" i="6"/>
  <c r="U34" i="6"/>
  <c r="T34" i="6"/>
  <c r="Q34" i="6"/>
  <c r="P34" i="6"/>
  <c r="M34" i="6"/>
  <c r="L34" i="6"/>
  <c r="I34" i="6"/>
  <c r="H34" i="6"/>
  <c r="U33" i="6"/>
  <c r="T33" i="6"/>
  <c r="Q33" i="6"/>
  <c r="P33" i="6"/>
  <c r="M33" i="6"/>
  <c r="L33" i="6"/>
  <c r="I33" i="6"/>
  <c r="H33" i="6"/>
  <c r="U32" i="6"/>
  <c r="U363" i="6" s="1"/>
  <c r="T32" i="6"/>
  <c r="Q32" i="6"/>
  <c r="P32" i="6"/>
  <c r="M32" i="6"/>
  <c r="L32" i="6"/>
  <c r="I32" i="6"/>
  <c r="H32" i="6"/>
  <c r="U31" i="6"/>
  <c r="T31" i="6"/>
  <c r="Q31" i="6"/>
  <c r="P31" i="6"/>
  <c r="M31" i="6"/>
  <c r="L31" i="6"/>
  <c r="I31" i="6"/>
  <c r="H31" i="6"/>
  <c r="U30" i="6"/>
  <c r="T30" i="6"/>
  <c r="Q30" i="6"/>
  <c r="P30" i="6"/>
  <c r="M30" i="6"/>
  <c r="L30" i="6"/>
  <c r="I30" i="6"/>
  <c r="H30" i="6"/>
  <c r="U29" i="6"/>
  <c r="T29" i="6"/>
  <c r="Q29" i="6"/>
  <c r="P29" i="6"/>
  <c r="M29" i="6"/>
  <c r="L29" i="6"/>
  <c r="I29" i="6"/>
  <c r="H29" i="6"/>
  <c r="U28" i="6"/>
  <c r="T28" i="6"/>
  <c r="Q28" i="6"/>
  <c r="P28" i="6"/>
  <c r="M28" i="6"/>
  <c r="L28" i="6"/>
  <c r="I28" i="6"/>
  <c r="H28" i="6"/>
  <c r="U27" i="6"/>
  <c r="T27" i="6"/>
  <c r="Q27" i="6"/>
  <c r="P27" i="6"/>
  <c r="M27" i="6"/>
  <c r="L27" i="6"/>
  <c r="I27" i="6"/>
  <c r="H27" i="6"/>
  <c r="U26" i="6"/>
  <c r="T26" i="6"/>
  <c r="Q26" i="6"/>
  <c r="P26" i="6"/>
  <c r="M26" i="6"/>
  <c r="L26" i="6"/>
  <c r="I26" i="6"/>
  <c r="H26" i="6"/>
  <c r="U25" i="6"/>
  <c r="T25" i="6"/>
  <c r="Q25" i="6"/>
  <c r="P25" i="6"/>
  <c r="M25" i="6"/>
  <c r="L25" i="6"/>
  <c r="I25" i="6"/>
  <c r="H25" i="6"/>
  <c r="U24" i="6"/>
  <c r="T24" i="6"/>
  <c r="Q24" i="6"/>
  <c r="P24" i="6"/>
  <c r="M24" i="6"/>
  <c r="L24" i="6"/>
  <c r="I24" i="6"/>
  <c r="H24" i="6"/>
  <c r="U23" i="6"/>
  <c r="T23" i="6"/>
  <c r="Q23" i="6"/>
  <c r="P23" i="6"/>
  <c r="M23" i="6"/>
  <c r="L23" i="6"/>
  <c r="I23" i="6"/>
  <c r="H23" i="6"/>
  <c r="U22" i="6"/>
  <c r="T22" i="6"/>
  <c r="Q22" i="6"/>
  <c r="P22" i="6"/>
  <c r="M22" i="6"/>
  <c r="L22" i="6"/>
  <c r="I22" i="6"/>
  <c r="H22" i="6"/>
  <c r="U21" i="6"/>
  <c r="T21" i="6"/>
  <c r="Q21" i="6"/>
  <c r="P21" i="6"/>
  <c r="M21" i="6"/>
  <c r="L21" i="6"/>
  <c r="I21" i="6"/>
  <c r="H21" i="6"/>
  <c r="U20" i="6"/>
  <c r="T20" i="6"/>
  <c r="Q20" i="6"/>
  <c r="P20" i="6"/>
  <c r="P368" i="6" s="1"/>
  <c r="M20" i="6"/>
  <c r="L20" i="6"/>
  <c r="I20" i="6"/>
  <c r="I368" i="6" s="1"/>
  <c r="H20" i="6"/>
  <c r="U19" i="6"/>
  <c r="T19" i="6"/>
  <c r="Q19" i="6"/>
  <c r="P19" i="6"/>
  <c r="M19" i="6"/>
  <c r="L19" i="6"/>
  <c r="I19" i="6"/>
  <c r="H19" i="6"/>
  <c r="U18" i="6"/>
  <c r="U368" i="6" s="1"/>
  <c r="T18" i="6"/>
  <c r="T368" i="6" s="1"/>
  <c r="Q18" i="6"/>
  <c r="P18" i="6"/>
  <c r="M18" i="6"/>
  <c r="L18" i="6"/>
  <c r="I18" i="6"/>
  <c r="H18" i="6"/>
  <c r="U17" i="6"/>
  <c r="T17" i="6"/>
  <c r="Q17" i="6"/>
  <c r="P17" i="6"/>
  <c r="M17" i="6"/>
  <c r="L17" i="6"/>
  <c r="I17" i="6"/>
  <c r="H17" i="6"/>
  <c r="U16" i="6"/>
  <c r="T16" i="6"/>
  <c r="Q16" i="6"/>
  <c r="P16" i="6"/>
  <c r="M16" i="6"/>
  <c r="L16" i="6"/>
  <c r="I16" i="6"/>
  <c r="H16" i="6"/>
  <c r="U15" i="6"/>
  <c r="T15" i="6"/>
  <c r="Q15" i="6"/>
  <c r="P15" i="6"/>
  <c r="M15" i="6"/>
  <c r="L15" i="6"/>
  <c r="I15" i="6"/>
  <c r="H15" i="6"/>
  <c r="U14" i="6"/>
  <c r="T14" i="6"/>
  <c r="Q14" i="6"/>
  <c r="P14" i="6"/>
  <c r="M14" i="6"/>
  <c r="L14" i="6"/>
  <c r="I14" i="6"/>
  <c r="H14" i="6"/>
  <c r="U13" i="6"/>
  <c r="T13" i="6"/>
  <c r="Q13" i="6"/>
  <c r="P13" i="6"/>
  <c r="M13" i="6"/>
  <c r="L13" i="6"/>
  <c r="I13" i="6"/>
  <c r="H13" i="6"/>
  <c r="U12" i="6"/>
  <c r="T12" i="6"/>
  <c r="Q12" i="6"/>
  <c r="P12" i="6"/>
  <c r="M12" i="6"/>
  <c r="L12" i="6"/>
  <c r="I12" i="6"/>
  <c r="H12" i="6"/>
  <c r="U11" i="6"/>
  <c r="U367" i="6" s="1"/>
  <c r="T11" i="6"/>
  <c r="Q11" i="6"/>
  <c r="P11" i="6"/>
  <c r="P363" i="6" s="1"/>
  <c r="M11" i="6"/>
  <c r="L11" i="6"/>
  <c r="I11" i="6"/>
  <c r="H11" i="6"/>
  <c r="U10" i="6"/>
  <c r="T10" i="6"/>
  <c r="Q10" i="6"/>
  <c r="P10" i="6"/>
  <c r="M10" i="6"/>
  <c r="L10" i="6"/>
  <c r="I10" i="6"/>
  <c r="H10" i="6"/>
  <c r="U9" i="6"/>
  <c r="T9" i="6"/>
  <c r="Q9" i="6"/>
  <c r="P9" i="6"/>
  <c r="M9" i="6"/>
  <c r="L9" i="6"/>
  <c r="I9" i="6"/>
  <c r="H9" i="6"/>
  <c r="U8" i="6"/>
  <c r="T8" i="6"/>
  <c r="Q8" i="6"/>
  <c r="P8" i="6"/>
  <c r="M8" i="6"/>
  <c r="L8" i="6"/>
  <c r="I8" i="6"/>
  <c r="H8" i="6"/>
  <c r="U7" i="6"/>
  <c r="T7" i="6"/>
  <c r="Q7" i="6"/>
  <c r="P7" i="6"/>
  <c r="M7" i="6"/>
  <c r="L7" i="6"/>
  <c r="I7" i="6"/>
  <c r="H7" i="6"/>
  <c r="U6" i="6"/>
  <c r="T6" i="6"/>
  <c r="Q6" i="6"/>
  <c r="P6" i="6"/>
  <c r="M6" i="6"/>
  <c r="L6" i="6"/>
  <c r="I6" i="6"/>
  <c r="H6" i="6"/>
  <c r="U5" i="6"/>
  <c r="T5" i="6"/>
  <c r="Q5" i="6"/>
  <c r="P5" i="6"/>
  <c r="M5" i="6"/>
  <c r="L5" i="6"/>
  <c r="I5" i="6"/>
  <c r="I363" i="6" s="1"/>
  <c r="H5" i="6"/>
  <c r="U4" i="6"/>
  <c r="T4" i="6"/>
  <c r="Q4" i="6"/>
  <c r="P4" i="6"/>
  <c r="M4" i="6"/>
  <c r="M363" i="6" s="1"/>
  <c r="L363" i="6"/>
  <c r="L364" i="6" l="1"/>
  <c r="L367" i="6"/>
  <c r="L370" i="6" s="1"/>
  <c r="P364" i="6"/>
  <c r="T369" i="6"/>
  <c r="L368" i="6"/>
  <c r="U369" i="6"/>
  <c r="M368" i="6"/>
  <c r="I364" i="6"/>
  <c r="I370" i="6" s="1"/>
  <c r="M367" i="6"/>
  <c r="U366" i="6"/>
  <c r="U370" i="6" s="1"/>
  <c r="Q364" i="6"/>
  <c r="Q363" i="6"/>
  <c r="Q368" i="6"/>
  <c r="Q366" i="6"/>
  <c r="M365" i="6"/>
  <c r="M370" i="6" s="1"/>
  <c r="Q367" i="6"/>
  <c r="H363" i="6"/>
  <c r="T367" i="6"/>
  <c r="H368" i="6"/>
  <c r="T363" i="6"/>
  <c r="T370" i="6" s="1"/>
  <c r="H366" i="6"/>
  <c r="H367" i="6"/>
  <c r="T365" i="6"/>
  <c r="P365" i="6"/>
  <c r="P370" i="6" s="1"/>
  <c r="Q365" i="6"/>
  <c r="R363" i="6"/>
  <c r="U6" i="5"/>
  <c r="H370" i="6" l="1"/>
  <c r="Q370" i="6"/>
  <c r="D64" i="5"/>
  <c r="L65" i="5"/>
  <c r="D65" i="5"/>
  <c r="L64" i="5"/>
  <c r="L63" i="5"/>
  <c r="D63" i="5" l="1"/>
  <c r="D6" i="5"/>
  <c r="N57" i="5" l="1"/>
  <c r="N35" i="3" s="1"/>
  <c r="AI56" i="5"/>
  <c r="AI34" i="3" s="1"/>
  <c r="AI44" i="5" l="1"/>
  <c r="AI21" i="3" s="1"/>
  <c r="L73" i="5"/>
  <c r="L51" i="3" s="1"/>
  <c r="N45" i="5"/>
  <c r="N22" i="3" s="1"/>
  <c r="N19" i="11"/>
  <c r="E4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4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44" authorId="0" shapeId="0" xr:uid="{00000000-0006-0000-04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5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41" authorId="0" shapeId="0" xr:uid="{00000000-0006-0000-05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6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71" authorId="0" shapeId="0" xr:uid="{00000000-0006-0000-06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7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82" authorId="0" shapeId="0" xr:uid="{00000000-0006-0000-07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 ref="Q84" authorId="0" shapeId="0" xr:uid="{00000000-0006-0000-0700-000003000000}">
      <text>
        <r>
          <rPr>
            <b/>
            <sz val="9"/>
            <color indexed="81"/>
            <rFont val="MS P ゴシック"/>
            <family val="3"/>
            <charset val="128"/>
          </rPr>
          <t>相井 昂大 個商業・火災 ＳＮ:</t>
        </r>
        <r>
          <rPr>
            <sz val="9"/>
            <color indexed="81"/>
            <rFont val="MS P ゴシック"/>
            <family val="3"/>
            <charset val="128"/>
          </rPr>
          <t xml:space="preserve">
婦人和服だけは最頻値10万円と安価のため、100万円と仮置きする。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8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44" authorId="0" shapeId="0" xr:uid="{00000000-0006-0000-08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9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41" authorId="0" shapeId="0" xr:uid="{00000000-0006-0000-09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A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71" authorId="0" shapeId="0" xr:uid="{00000000-0006-0000-0A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相井 昂大 個商業・火災 ＳＮ</author>
  </authors>
  <commentList>
    <comment ref="P4" authorId="0" shapeId="0" xr:uid="{00000000-0006-0000-0B00-000001000000}">
      <text>
        <r>
          <rPr>
            <b/>
            <sz val="9"/>
            <color indexed="81"/>
            <rFont val="MS P ゴシック"/>
            <family val="3"/>
            <charset val="128"/>
          </rPr>
          <t>相井 昂大 個商業・火災 ＳＮ:</t>
        </r>
        <r>
          <rPr>
            <sz val="9"/>
            <color indexed="81"/>
            <rFont val="MS P ゴシック"/>
            <family val="3"/>
            <charset val="128"/>
          </rPr>
          <t xml:space="preserve">
人数の多寡にかかわらず、1個しか所有しないものは「1」としている。</t>
        </r>
      </text>
    </comment>
    <comment ref="R82" authorId="0" shapeId="0" xr:uid="{00000000-0006-0000-0B00-000002000000}">
      <text>
        <r>
          <rPr>
            <b/>
            <sz val="9"/>
            <color indexed="81"/>
            <rFont val="MS P ゴシック"/>
            <family val="3"/>
            <charset val="128"/>
          </rPr>
          <t>相井 昂大 個商業・火災 ＳＮ:
家財チラシで想定した４人家族（内、子供２人）の場合に、金額が一致するかどうかのCHECK</t>
        </r>
      </text>
    </comment>
    <comment ref="Q84" authorId="0" shapeId="0" xr:uid="{00000000-0006-0000-0B00-000003000000}">
      <text>
        <r>
          <rPr>
            <b/>
            <sz val="9"/>
            <color indexed="81"/>
            <rFont val="MS P ゴシック"/>
            <family val="3"/>
            <charset val="128"/>
          </rPr>
          <t>相井 昂大 個商業・火災 ＳＮ:</t>
        </r>
        <r>
          <rPr>
            <sz val="9"/>
            <color indexed="81"/>
            <rFont val="MS P ゴシック"/>
            <family val="3"/>
            <charset val="128"/>
          </rPr>
          <t xml:space="preserve">
婦人和服だけは最頻値10万円と安価のため、100万円と仮置きする。</t>
        </r>
      </text>
    </comment>
  </commentList>
</comments>
</file>

<file path=xl/sharedStrings.xml><?xml version="1.0" encoding="utf-8"?>
<sst xmlns="http://schemas.openxmlformats.org/spreadsheetml/2006/main" count="1434" uniqueCount="523">
  <si>
    <t>①</t>
    <phoneticPr fontId="1"/>
  </si>
  <si>
    <t>項目</t>
    <rPh sb="0" eb="2">
      <t>コウモク</t>
    </rPh>
    <phoneticPr fontId="1"/>
  </si>
  <si>
    <t>チェック</t>
    <phoneticPr fontId="1"/>
  </si>
  <si>
    <t>金額</t>
    <rPh sb="0" eb="2">
      <t>キンガク</t>
    </rPh>
    <phoneticPr fontId="1"/>
  </si>
  <si>
    <t>1．下表のうち、お持ちの家財を選択してください。</t>
    <rPh sb="2" eb="4">
      <t>カヒョウ</t>
    </rPh>
    <rPh sb="9" eb="10">
      <t>モ</t>
    </rPh>
    <rPh sb="12" eb="14">
      <t>カザイ</t>
    </rPh>
    <rPh sb="15" eb="17">
      <t>センタク</t>
    </rPh>
    <phoneticPr fontId="1"/>
  </si>
  <si>
    <t>【STEP2】 お持ちの家財をご入力ください。</t>
    <rPh sb="9" eb="10">
      <t>モ</t>
    </rPh>
    <rPh sb="12" eb="14">
      <t>カザイ</t>
    </rPh>
    <rPh sb="16" eb="18">
      <t>ニュウリョク</t>
    </rPh>
    <phoneticPr fontId="1"/>
  </si>
  <si>
    <t>*高額貴金属等を除きます。高額貴金属等とは、一個または一組の価額が30万円をこえる貴金属、宝玉、宝石ならびに書画、骨とう、彫刻物その他美術品のことを言います。</t>
    <rPh sb="1" eb="7">
      <t>コウガクキキンゾクナド</t>
    </rPh>
    <rPh sb="8" eb="9">
      <t>ノゾ</t>
    </rPh>
    <rPh sb="13" eb="19">
      <t>コウガクキキンゾクナド</t>
    </rPh>
    <rPh sb="22" eb="24">
      <t>イチコ</t>
    </rPh>
    <rPh sb="27" eb="29">
      <t>ヒトクミ</t>
    </rPh>
    <rPh sb="30" eb="32">
      <t>カガク</t>
    </rPh>
    <rPh sb="35" eb="37">
      <t>マンエン</t>
    </rPh>
    <rPh sb="41" eb="44">
      <t>キキンゾク</t>
    </rPh>
    <rPh sb="45" eb="47">
      <t>ホウギョク</t>
    </rPh>
    <rPh sb="48" eb="50">
      <t>ホウセキ</t>
    </rPh>
    <rPh sb="54" eb="56">
      <t>ショガ</t>
    </rPh>
    <rPh sb="57" eb="58">
      <t>コッ</t>
    </rPh>
    <rPh sb="61" eb="63">
      <t>チョウコク</t>
    </rPh>
    <rPh sb="63" eb="64">
      <t>ブツ</t>
    </rPh>
    <rPh sb="66" eb="67">
      <t>ホカ</t>
    </rPh>
    <rPh sb="67" eb="69">
      <t>ビジュツ</t>
    </rPh>
    <rPh sb="69" eb="70">
      <t>ヒン</t>
    </rPh>
    <rPh sb="74" eb="75">
      <t>イ</t>
    </rPh>
    <phoneticPr fontId="1"/>
  </si>
  <si>
    <t>【STEP1】 世帯人数をご入力ください。</t>
    <rPh sb="8" eb="10">
      <t>セタイ</t>
    </rPh>
    <rPh sb="10" eb="12">
      <t>ニンズウ</t>
    </rPh>
    <rPh sb="14" eb="16">
      <t>ニュウリョク</t>
    </rPh>
    <phoneticPr fontId="1"/>
  </si>
  <si>
    <t>お持ちの家財の総額は・・・</t>
    <rPh sb="1" eb="2">
      <t>モ</t>
    </rPh>
    <rPh sb="4" eb="6">
      <t>カザイ</t>
    </rPh>
    <rPh sb="7" eb="9">
      <t>ソウガク</t>
    </rPh>
    <phoneticPr fontId="1"/>
  </si>
  <si>
    <t>となります。</t>
    <phoneticPr fontId="1"/>
  </si>
  <si>
    <t>＜　居間　＞</t>
    <rPh sb="2" eb="4">
      <t>イマ</t>
    </rPh>
    <phoneticPr fontId="1"/>
  </si>
  <si>
    <t>応接セット、サイドボード等</t>
    <rPh sb="0" eb="2">
      <t>オウセツ</t>
    </rPh>
    <rPh sb="12" eb="13">
      <t>ナド</t>
    </rPh>
    <phoneticPr fontId="1"/>
  </si>
  <si>
    <t>テレビ・DVDレコーダー</t>
    <phoneticPr fontId="1"/>
  </si>
  <si>
    <t>エアコン等</t>
    <rPh sb="4" eb="5">
      <t>ナド</t>
    </rPh>
    <phoneticPr fontId="1"/>
  </si>
  <si>
    <t>パソコン・プリンタ等</t>
    <rPh sb="9" eb="10">
      <t>ナド</t>
    </rPh>
    <phoneticPr fontId="1"/>
  </si>
  <si>
    <t>その他</t>
    <rPh sb="2" eb="3">
      <t>ホカ</t>
    </rPh>
    <phoneticPr fontId="1"/>
  </si>
  <si>
    <t>＜　台所・浴室　＞</t>
    <rPh sb="2" eb="4">
      <t>ダイドコロ</t>
    </rPh>
    <rPh sb="5" eb="7">
      <t>ヨクシツ</t>
    </rPh>
    <phoneticPr fontId="1"/>
  </si>
  <si>
    <t>＜　子ども部屋　＞</t>
    <rPh sb="2" eb="3">
      <t>コ</t>
    </rPh>
    <rPh sb="5" eb="7">
      <t>ベヤ</t>
    </rPh>
    <phoneticPr fontId="1"/>
  </si>
  <si>
    <t>＜　和室　＞</t>
    <rPh sb="2" eb="4">
      <t>ワシツ</t>
    </rPh>
    <phoneticPr fontId="1"/>
  </si>
  <si>
    <t>おもちゃ一式</t>
    <rPh sb="4" eb="6">
      <t>イッシキ</t>
    </rPh>
    <phoneticPr fontId="1"/>
  </si>
  <si>
    <t>食器戸棚（×2）</t>
    <rPh sb="0" eb="2">
      <t>ショッキ</t>
    </rPh>
    <rPh sb="2" eb="4">
      <t>トダナ</t>
    </rPh>
    <phoneticPr fontId="1"/>
  </si>
  <si>
    <t>冷蔵庫・オーブン</t>
    <rPh sb="0" eb="3">
      <t>レイゾウコ</t>
    </rPh>
    <phoneticPr fontId="1"/>
  </si>
  <si>
    <t>食器類・調理器具</t>
    <rPh sb="0" eb="2">
      <t>ショッキ</t>
    </rPh>
    <rPh sb="2" eb="3">
      <t>ルイ</t>
    </rPh>
    <rPh sb="4" eb="6">
      <t>チョウリ</t>
    </rPh>
    <rPh sb="6" eb="8">
      <t>キグ</t>
    </rPh>
    <phoneticPr fontId="1"/>
  </si>
  <si>
    <t>食堂テーブル・イス</t>
    <rPh sb="0" eb="2">
      <t>ショクドウ</t>
    </rPh>
    <phoneticPr fontId="1"/>
  </si>
  <si>
    <t>洗濯機・ランドリー</t>
    <rPh sb="0" eb="3">
      <t>センタクキ</t>
    </rPh>
    <phoneticPr fontId="1"/>
  </si>
  <si>
    <t>和・洋ダンス（各１）、整理ダンス（×2）</t>
    <rPh sb="0" eb="1">
      <t>ワ</t>
    </rPh>
    <rPh sb="2" eb="3">
      <t>ヨウ</t>
    </rPh>
    <rPh sb="7" eb="8">
      <t>カク</t>
    </rPh>
    <rPh sb="11" eb="13">
      <t>セイリ</t>
    </rPh>
    <phoneticPr fontId="1"/>
  </si>
  <si>
    <t>婦人和服</t>
    <rPh sb="0" eb="2">
      <t>フジン</t>
    </rPh>
    <rPh sb="2" eb="4">
      <t>ワフク</t>
    </rPh>
    <phoneticPr fontId="1"/>
  </si>
  <si>
    <t>紳士・婦人コート・スーツ・他衣類</t>
    <rPh sb="0" eb="2">
      <t>シンシ</t>
    </rPh>
    <rPh sb="3" eb="5">
      <t>フジン</t>
    </rPh>
    <rPh sb="13" eb="14">
      <t>ホカ</t>
    </rPh>
    <rPh sb="14" eb="16">
      <t>イルイ</t>
    </rPh>
    <phoneticPr fontId="1"/>
  </si>
  <si>
    <t>寝具（客用含む）</t>
    <rPh sb="0" eb="2">
      <t>シング</t>
    </rPh>
    <rPh sb="3" eb="5">
      <t>キャクヨウ</t>
    </rPh>
    <rPh sb="5" eb="6">
      <t>フク</t>
    </rPh>
    <phoneticPr fontId="1"/>
  </si>
  <si>
    <t>本棚・書籍</t>
    <rPh sb="0" eb="2">
      <t>ホンダナ</t>
    </rPh>
    <rPh sb="3" eb="5">
      <t>ショセキ</t>
    </rPh>
    <phoneticPr fontId="1"/>
  </si>
  <si>
    <t>化粧台・化粧品一式</t>
    <rPh sb="0" eb="3">
      <t>ケショウダイ</t>
    </rPh>
    <rPh sb="4" eb="7">
      <t>ケショウヒン</t>
    </rPh>
    <rPh sb="7" eb="9">
      <t>イッシキ</t>
    </rPh>
    <phoneticPr fontId="1"/>
  </si>
  <si>
    <t>）</t>
    <phoneticPr fontId="1"/>
  </si>
  <si>
    <t>（内、子どもは</t>
    <rPh sb="1" eb="2">
      <t>ウチ</t>
    </rPh>
    <rPh sb="3" eb="4">
      <t>コ</t>
    </rPh>
    <phoneticPr fontId="1"/>
  </si>
  <si>
    <t>【ご参考】 家財補償特約を付帯した場合の保険料は下記のとおりとなります（保険期間：1年、一時払/年払）。</t>
    <rPh sb="2" eb="4">
      <t>サンコウ</t>
    </rPh>
    <rPh sb="6" eb="8">
      <t>カザイ</t>
    </rPh>
    <rPh sb="8" eb="10">
      <t>ホショウ</t>
    </rPh>
    <rPh sb="10" eb="12">
      <t>トクヤク</t>
    </rPh>
    <rPh sb="13" eb="15">
      <t>フタイ</t>
    </rPh>
    <rPh sb="17" eb="19">
      <t>バアイ</t>
    </rPh>
    <rPh sb="20" eb="23">
      <t>ホケンリョウ</t>
    </rPh>
    <rPh sb="24" eb="26">
      <t>カキ</t>
    </rPh>
    <rPh sb="36" eb="38">
      <t>ホケン</t>
    </rPh>
    <rPh sb="38" eb="40">
      <t>キカン</t>
    </rPh>
    <rPh sb="42" eb="43">
      <t>ネン</t>
    </rPh>
    <rPh sb="44" eb="47">
      <t>イチジバライ</t>
    </rPh>
    <rPh sb="48" eb="50">
      <t>ネンバラ</t>
    </rPh>
    <phoneticPr fontId="1"/>
  </si>
  <si>
    <t>As of 27 Jun 2016</t>
    <phoneticPr fontId="12"/>
  </si>
  <si>
    <t>保有率
（%）</t>
    <rPh sb="0" eb="3">
      <t>ホユウリツ</t>
    </rPh>
    <phoneticPr fontId="12"/>
  </si>
  <si>
    <t>平均保有個数（個）（保有者のみ）</t>
    <rPh sb="0" eb="2">
      <t>ヘイキン</t>
    </rPh>
    <rPh sb="2" eb="4">
      <t>ホユウ</t>
    </rPh>
    <rPh sb="4" eb="6">
      <t>コスウ</t>
    </rPh>
    <rPh sb="7" eb="8">
      <t>コ</t>
    </rPh>
    <rPh sb="10" eb="13">
      <t>ホユウシャ</t>
    </rPh>
    <phoneticPr fontId="12"/>
  </si>
  <si>
    <t>平均購入単価（万円）（保有者のみ）</t>
    <rPh sb="0" eb="2">
      <t>ヘイキン</t>
    </rPh>
    <rPh sb="2" eb="4">
      <t>コウニュウ</t>
    </rPh>
    <rPh sb="4" eb="6">
      <t>タンカ</t>
    </rPh>
    <rPh sb="7" eb="9">
      <t>マンエン</t>
    </rPh>
    <rPh sb="11" eb="14">
      <t>ホユウシャ</t>
    </rPh>
    <phoneticPr fontId="12"/>
  </si>
  <si>
    <t>最頻値</t>
    <rPh sb="0" eb="3">
      <t>サイヒンチ</t>
    </rPh>
    <phoneticPr fontId="12"/>
  </si>
  <si>
    <t>居間</t>
    <rPh sb="0" eb="2">
      <t>イマ</t>
    </rPh>
    <phoneticPr fontId="12"/>
  </si>
  <si>
    <t>台所、浴室</t>
    <rPh sb="0" eb="2">
      <t>ダイドコロ</t>
    </rPh>
    <rPh sb="3" eb="5">
      <t>ヨクシツ</t>
    </rPh>
    <phoneticPr fontId="12"/>
  </si>
  <si>
    <t>子供部屋</t>
    <rPh sb="0" eb="2">
      <t>コドモ</t>
    </rPh>
    <rPh sb="2" eb="4">
      <t>ヘヤ</t>
    </rPh>
    <phoneticPr fontId="12"/>
  </si>
  <si>
    <t>和室</t>
    <rPh sb="0" eb="2">
      <t>ワシツ</t>
    </rPh>
    <phoneticPr fontId="12"/>
  </si>
  <si>
    <t>個数</t>
    <rPh sb="0" eb="2">
      <t>コスウ</t>
    </rPh>
    <phoneticPr fontId="12"/>
  </si>
  <si>
    <t>平均値</t>
    <rPh sb="0" eb="3">
      <t>ヘイキンチ</t>
    </rPh>
    <phoneticPr fontId="12"/>
  </si>
  <si>
    <t>001　茶だんす・食器棚</t>
  </si>
  <si>
    <t>002　サイドボード</t>
  </si>
  <si>
    <t>003　座卓</t>
  </si>
  <si>
    <t>004　座イス</t>
  </si>
  <si>
    <t>005　ソファー（セットで10万円未満）</t>
  </si>
  <si>
    <t>006　ソファー（セットで10万円以上）</t>
  </si>
  <si>
    <t>007　マガジンラック</t>
  </si>
  <si>
    <t>008　本箱、本棚</t>
  </si>
  <si>
    <t>009　書斎机・イス</t>
  </si>
  <si>
    <t>010　学習机・イス</t>
  </si>
  <si>
    <t>011　パソコンラック・イス</t>
  </si>
  <si>
    <t>012　電気スタンド</t>
  </si>
  <si>
    <t>013　ベッド（10万円未満、介護用電動ベッドを除く）</t>
  </si>
  <si>
    <t>014　ベッド（10万円以上、介護用電動ベッドを除く）</t>
  </si>
  <si>
    <t>015　鏡台・ドレッサー</t>
  </si>
  <si>
    <t>016　金庫</t>
  </si>
  <si>
    <t>017　カーテン</t>
  </si>
  <si>
    <t>018　マット類（玄関マット等）</t>
  </si>
  <si>
    <t>019　じゅうたん・カーペット</t>
  </si>
  <si>
    <t>020　掛け時計／置時計（目覚まし時計を含む）</t>
  </si>
  <si>
    <t>021　花器・花瓶（1点で3万円未満）</t>
  </si>
  <si>
    <t>022　花器・花瓶（1点で3万円以上）</t>
  </si>
  <si>
    <t>023　くずかご・ゴミ箱</t>
  </si>
  <si>
    <t>024　傘立て</t>
  </si>
  <si>
    <t>025　火鉢</t>
  </si>
  <si>
    <t>026　消火器</t>
  </si>
  <si>
    <t>027　非常用防災袋</t>
  </si>
  <si>
    <t>028　洋服ダンス・整理ダンス（1点で10万円未満）</t>
  </si>
  <si>
    <t>029　洋服ダンス・整理ダンス（1点で10万円以上）</t>
  </si>
  <si>
    <t>030　和ダンス</t>
  </si>
  <si>
    <t>031　応接セット</t>
  </si>
  <si>
    <t>032　食堂セット（食卓テーブル・イス）</t>
  </si>
  <si>
    <t>033　仏壇・仏具（装身具類を除く）</t>
  </si>
  <si>
    <t>034　信仰用品一式（仏壇・仏具以外、装身具類を除く）</t>
  </si>
  <si>
    <t>035　間仕切り家具</t>
  </si>
  <si>
    <t>036　五月人形、鯉のぼり等</t>
  </si>
  <si>
    <t>037　ひな人形、ひな飾り等</t>
  </si>
  <si>
    <t>038　絵画・ポスター（1点で30万円以下）</t>
  </si>
  <si>
    <t>039　書画（1点で30万円以下）</t>
  </si>
  <si>
    <t>040　骨董品（1点で30万円以下）</t>
  </si>
  <si>
    <t>041　彫刻品（1点で30万円以下）</t>
  </si>
  <si>
    <t>042　その他の置物・美術品（1点で30万円以下）</t>
  </si>
  <si>
    <t>043　衣装箱、衣装ケース</t>
  </si>
  <si>
    <t>044　カラーボックス</t>
  </si>
  <si>
    <t>045　座布団・クッション</t>
  </si>
  <si>
    <t>046　スリッパ</t>
  </si>
  <si>
    <t>047　人形類（ぬいぐるみを除く）</t>
  </si>
  <si>
    <t>048　ぬいぐるみ</t>
  </si>
  <si>
    <t>049　人形ケース</t>
  </si>
  <si>
    <t>050　その他「家具、インテリア、卓上・床置き・壁掛け小物等」：1</t>
  </si>
  <si>
    <t>051　その他「家具、インテリア、卓上・床置き・壁掛け小物等」：2</t>
  </si>
  <si>
    <t>052　その他「家具、インテリア、卓上・床置き・壁掛け小物等」：3</t>
  </si>
  <si>
    <t>053　その他「家具、インテリア、卓上・床置き・壁掛け小物等」：4</t>
  </si>
  <si>
    <t>054　その他「家具、インテリア、卓上・床置き・壁掛け小物等」：5</t>
  </si>
  <si>
    <t>055　冷蔵庫（300リットル未満）</t>
  </si>
  <si>
    <t>056　冷蔵庫（300リットル以上）</t>
  </si>
  <si>
    <t>057　電子レンジ・オーブン・スチームオーブン</t>
  </si>
  <si>
    <t>058　トースター</t>
  </si>
  <si>
    <t>059　炊飯器</t>
  </si>
  <si>
    <t>060　ポット、電気ポット</t>
  </si>
  <si>
    <t>061　ホットプレート</t>
  </si>
  <si>
    <t>062　コーヒーメーカー</t>
  </si>
  <si>
    <t>063　ジューサー、ミキサー</t>
  </si>
  <si>
    <t>064　フードプロセッサー</t>
  </si>
  <si>
    <t>065　家庭用パン焼き機（もちつき機能付きを含む）</t>
  </si>
  <si>
    <t>066　もちつき機</t>
  </si>
  <si>
    <t>067　ガステーブル</t>
  </si>
  <si>
    <t>068　卓上コンロ</t>
  </si>
  <si>
    <t>069　IH調理器具</t>
  </si>
  <si>
    <t>070　ガス湯沸かし器（家屋にシステムとして設置されているものを除く）</t>
  </si>
  <si>
    <t>071　食器乾燥機（食器洗浄機能付きを除く）</t>
  </si>
  <si>
    <t>072　食器洗浄機（食器乾燥機能付きを含む）</t>
  </si>
  <si>
    <t>073　浄水器</t>
  </si>
  <si>
    <t>074　イオン水生成機</t>
  </si>
  <si>
    <t>075　生ゴミ処理機（台所周辺に設置するもの）</t>
  </si>
  <si>
    <t>076　ワインセラー</t>
  </si>
  <si>
    <t>077　米計量器・米びつ</t>
  </si>
  <si>
    <t>078　水筒</t>
  </si>
  <si>
    <t>079　高額の食器・盆・重箱類（1個1万円以上、または1セット3万円以上）</t>
  </si>
  <si>
    <t>080　水周り用品一式（水切り、たわし、スポンジ、収納ラック（台所用）等）</t>
  </si>
  <si>
    <t>081　食器（皿、椀、丼類（1個1万円未満、または1セット3万円未満））</t>
  </si>
  <si>
    <t>082　食器（カップ、コップ類（1個1万円未満、または1セット3万円未満））</t>
  </si>
  <si>
    <t>083　盆・重箱・菓子茶器類（1個1万円未満、または1セット3万円未満）</t>
  </si>
  <si>
    <t>084　鍋・釜・蒸し器類</t>
  </si>
  <si>
    <t>085　調理用具類（包丁、まな板、ざる等）</t>
  </si>
  <si>
    <t>086　その他「台所用品」：1</t>
  </si>
  <si>
    <t>087　その他「台所用品」：2</t>
  </si>
  <si>
    <t>088　その他「台所用品」：3</t>
  </si>
  <si>
    <t>089　その他「台所用品」：4</t>
  </si>
  <si>
    <t>090　その他「台所用品」：5</t>
  </si>
  <si>
    <t>091　テレビ（ブラウン管、20インチ以下）</t>
  </si>
  <si>
    <t>092　テレビ（ブラウン管、20インチ超40インチ以下）</t>
  </si>
  <si>
    <t>093　テレビ（ブラウン管、40インチ超）</t>
  </si>
  <si>
    <t>094　薄型テレビ（プラズマ、液晶等、20インチ以下）</t>
  </si>
  <si>
    <t>095　薄型テレビ（プラズマ、液晶等、20インチ超40インチ以下）</t>
  </si>
  <si>
    <t>096　薄型テレビ（プラズマ、液晶等、40インチ超60インチ以下）</t>
  </si>
  <si>
    <t>097　薄型テレビ（プラズマ、液晶等、60インチ超）</t>
  </si>
  <si>
    <t>098　テレビチューナー</t>
  </si>
  <si>
    <t>099　プロジェクター</t>
  </si>
  <si>
    <t>0100　CATV受信システム</t>
  </si>
  <si>
    <t>0101　ビデオデッキ、ビデオテープレコーダー</t>
  </si>
  <si>
    <t>0102　ビデオカメラ（デジタルを含む）</t>
  </si>
  <si>
    <t>0103　レーザーディスクレコーダー／プレーヤー</t>
  </si>
  <si>
    <t>0104　DVDレコーダー／プレーヤー（ブルーレイを含む）</t>
  </si>
  <si>
    <t>105　ハードディスクレコーダー／プレーヤー</t>
  </si>
  <si>
    <t>106　ステレオ（ミニコンポタイプ）</t>
  </si>
  <si>
    <t>107　ステレオセット（ミニコンポタイプを除く）</t>
  </si>
  <si>
    <t>108　携帯用オーディオ機器（MP3プレーヤー、MD・CDプレーヤー、i-Pod等を含む）</t>
  </si>
  <si>
    <t>109　ラジオプレーヤー、ラジオカセット、MD・CDラジカセ</t>
  </si>
  <si>
    <t>110　洗濯機（衣類乾燥機能付きを含む）</t>
  </si>
  <si>
    <t>111　掃除機（セントラルクリーナーを除く）</t>
  </si>
  <si>
    <t>112　衣類乾燥機（洗濯機能付きを除く）</t>
  </si>
  <si>
    <t>113　布団乾燥機</t>
  </si>
  <si>
    <t>114　ミシン</t>
  </si>
  <si>
    <t>115　アイロン</t>
  </si>
  <si>
    <t>116　エアコン</t>
  </si>
  <si>
    <t>117　扇風機</t>
  </si>
  <si>
    <t>118　ファンヒーター</t>
  </si>
  <si>
    <t>119　オイルヒーター</t>
  </si>
  <si>
    <t>120　ハロゲンヒーター</t>
  </si>
  <si>
    <t>121　ストーブ（石油、ガス、電気）</t>
  </si>
  <si>
    <t>122　ホットカーペット</t>
  </si>
  <si>
    <t>123　こたつ一式（こたつ布団を含む）</t>
  </si>
  <si>
    <t>124　電気毛布・敷布</t>
  </si>
  <si>
    <t>125　加湿器（空気清浄機能付きを除く）</t>
  </si>
  <si>
    <t>126　除湿器（空気清浄機能付きを除く）</t>
  </si>
  <si>
    <t>127　空気清浄器、イオンコンディショナー（加湿機能、除湿機能付きを含む）</t>
  </si>
  <si>
    <t>128　マッサージチェア</t>
  </si>
  <si>
    <t>129　低周波・高周波マッサージ器</t>
  </si>
  <si>
    <t>130　血圧計</t>
  </si>
  <si>
    <t>131　電動歯ブラシ</t>
  </si>
  <si>
    <t>132　ドライヤー</t>
  </si>
  <si>
    <t>133　ホットカーラー／ヘアアイロン</t>
  </si>
  <si>
    <t>134　電気かみそり</t>
  </si>
  <si>
    <t>135　体重計</t>
  </si>
  <si>
    <t>136　体組成計（体脂肪計等）</t>
  </si>
  <si>
    <t>137　24時間風呂（簡易取り付け型）</t>
  </si>
  <si>
    <t>138　24時間風呂（すえつけ型）</t>
  </si>
  <si>
    <t>139　温水洗浄便座</t>
  </si>
  <si>
    <t>140　カメラ（デジタルカメラを含む、5万円未満）</t>
  </si>
  <si>
    <t>141　カメラ（デジタルカメラを含む、5万円以上）</t>
  </si>
  <si>
    <t>142　カラオケセット</t>
  </si>
  <si>
    <t>143　電話機（ファックス機能付きを除く）</t>
  </si>
  <si>
    <t>144　ファックス（電話機能付きを含む）</t>
  </si>
  <si>
    <t>145　携帯電話、スマートフォン、PHS</t>
  </si>
  <si>
    <t>146　ゲーム機（プレイステーション、ニンテンドーDS等、ソフトを除く）</t>
  </si>
  <si>
    <t>147　ワープロ</t>
  </si>
  <si>
    <t>148　コピー機（個人用）</t>
  </si>
  <si>
    <t>149　電子辞書</t>
  </si>
  <si>
    <t>150　電子手帳</t>
  </si>
  <si>
    <t>151　デスクトップ型パソコン</t>
  </si>
  <si>
    <t>152　ノートブック型パソコン</t>
  </si>
  <si>
    <t>153　タブレット型端末</t>
  </si>
  <si>
    <t>154　パソコン周辺機器（プリンター、スキャナー、外付けハードディスク等）</t>
  </si>
  <si>
    <t>155　ネットワーク関連機器一式（ルーター等）</t>
  </si>
  <si>
    <t>156　シュレッダー</t>
  </si>
  <si>
    <t>157　携帯用防犯機器一式（防犯ブザー等）</t>
  </si>
  <si>
    <t>158　防犯カメラ</t>
  </si>
  <si>
    <t>159　インターフォン</t>
  </si>
  <si>
    <t>160　その他「家電製品」：1</t>
  </si>
  <si>
    <t>161　その他「家電製品」：2</t>
  </si>
  <si>
    <t>162　その他「家電製品」：3</t>
  </si>
  <si>
    <t>163　その他「家電製品」：4</t>
  </si>
  <si>
    <t>164　その他「家電製品」：5</t>
  </si>
  <si>
    <t>165　バイク・スクーター（50cc以下）</t>
  </si>
  <si>
    <t>166　バイク・スクーター（51cc以上125cc以下）</t>
  </si>
  <si>
    <t>167　電動自転車</t>
  </si>
  <si>
    <t>168　自転車・三輪車（1台で3万円未満）</t>
  </si>
  <si>
    <t>169　自転車・三輪車（1台で3万円以上）</t>
  </si>
  <si>
    <t>170　ベビーカー</t>
  </si>
  <si>
    <t>171　ピアノ（電子ピアノを除く）</t>
  </si>
  <si>
    <t>172　電子ピアノ、電子オルガン</t>
  </si>
  <si>
    <t>173　その他の楽器</t>
  </si>
  <si>
    <t>174　ゴルフ用具（ウェア、シューズを含む）</t>
  </si>
  <si>
    <t>175　テニス用具（ウェア、シューズを含む）</t>
  </si>
  <si>
    <t>176　釣り用具（ウェア、シューズを含む）</t>
  </si>
  <si>
    <t>177　サッカー用具（ウェア、シューズを含む）</t>
  </si>
  <si>
    <t>178　野球用具（ウェア、シューズを含む）</t>
  </si>
  <si>
    <t>179　スキー、スノーボード用具（ウェア、シューズを含む）</t>
  </si>
  <si>
    <t>180　アウトドア用具（ウェア、シューズを含む）</t>
  </si>
  <si>
    <t>181　登山用具（ウェア、シューズを含む）</t>
  </si>
  <si>
    <t>182　旅行用品（スーツケース等）</t>
  </si>
  <si>
    <t>183　裁縫用具一式（ミシンを除く）</t>
  </si>
  <si>
    <t>184　園芸用具一式</t>
  </si>
  <si>
    <t>185　家庭用大工用具一式</t>
  </si>
  <si>
    <t>186　健康・美容機器一式（乗馬型健康機器、歩数計、美顔器等）</t>
  </si>
  <si>
    <t>187　ウエイトトレーニング用品一式（バーベル等）</t>
  </si>
  <si>
    <t>188　武道用具一式（柔道、空手、剣道用具等）</t>
  </si>
  <si>
    <t>189　ペット用品一式（屋外設置の小屋等を除く）</t>
  </si>
  <si>
    <t>190　天体望遠鏡、双眼鏡、顕微鏡</t>
  </si>
  <si>
    <t>191　高級玩具（ドールハウス、鉄道模型、AIBO等）</t>
  </si>
  <si>
    <t>192　書道用具</t>
  </si>
  <si>
    <t>193　華道用具（花器、花瓶等を除く）</t>
  </si>
  <si>
    <t>194　茶道用具</t>
  </si>
  <si>
    <t>195　絵画・陶芸・工芸用具</t>
  </si>
  <si>
    <t>196　お酒（1本5000円以上）</t>
  </si>
  <si>
    <t>197　その他「趣味用品」：1</t>
  </si>
  <si>
    <t>198　その他「趣味用品」：2</t>
  </si>
  <si>
    <t>199　その他「趣味用品」：3</t>
  </si>
  <si>
    <t>200　その他「趣味用品」：4</t>
  </si>
  <si>
    <t>201　その他「趣味用品」：5</t>
  </si>
  <si>
    <t>202　敷布団</t>
  </si>
  <si>
    <t>203　掛け布団</t>
  </si>
  <si>
    <t>204　夏掛け布団</t>
  </si>
  <si>
    <t>205　布団カバー</t>
  </si>
  <si>
    <t>206　毛布</t>
  </si>
  <si>
    <t>207　タオルケット</t>
  </si>
  <si>
    <t>208　シーツ</t>
  </si>
  <si>
    <t>209　マットレス</t>
  </si>
  <si>
    <t>210　枕</t>
  </si>
  <si>
    <t>211　客用寝間着</t>
  </si>
  <si>
    <t>212　安眠用具一式（安眠枕、磁気マット等）</t>
  </si>
  <si>
    <t>213　その他「寝具類」：1</t>
  </si>
  <si>
    <t>214　その他「寝具類」：2</t>
  </si>
  <si>
    <t>215　その他「寝具類」：3</t>
  </si>
  <si>
    <t>216　その他「寝具類」：4</t>
  </si>
  <si>
    <t>217　その他「寝具類」：5</t>
  </si>
  <si>
    <t>218　杖</t>
  </si>
  <si>
    <t>219　歩行器</t>
  </si>
  <si>
    <t>220　車いす</t>
  </si>
  <si>
    <t>221　床ずれ防止用マット</t>
  </si>
  <si>
    <t>222　介護用電動ベッド</t>
  </si>
  <si>
    <t>223　入浴台</t>
  </si>
  <si>
    <t>224　浴槽内いす</t>
  </si>
  <si>
    <t>225　ポータブルトイレ</t>
  </si>
  <si>
    <t>226　補高便座</t>
  </si>
  <si>
    <t>227　昇降機能付き便座</t>
  </si>
  <si>
    <t>228　その他「福祉・介護用品」：1</t>
  </si>
  <si>
    <t>229　その他「福祉・介護用品」：2</t>
  </si>
  <si>
    <t>230　その他「福祉・介護用品」：3</t>
  </si>
  <si>
    <t>231　その他「福祉・介護用品」：4</t>
  </si>
  <si>
    <t>232　その他「福祉・介護用品」：5</t>
  </si>
  <si>
    <t>233　レコード・CD・カセットテープ等</t>
  </si>
  <si>
    <t>234　音楽ソフト</t>
  </si>
  <si>
    <t>235　カセットテープ、MD、CD-R等（自分で録音したもの）</t>
  </si>
  <si>
    <t>236　ビデオテープ、レーザーディスク、DVD等の映像ソフト</t>
  </si>
  <si>
    <t>237　ビデオテープ、8mmテープ、DVD等（自分で録画したもの）</t>
  </si>
  <si>
    <t>238　パソコンソフト</t>
  </si>
  <si>
    <t>239　ゲームソフト（プレイステーション用等）</t>
  </si>
  <si>
    <t>240　アルバム（写真）</t>
  </si>
  <si>
    <t>241　書籍（1冊5,000円未満）</t>
  </si>
  <si>
    <t>242　書籍（1冊5,000円以上）</t>
  </si>
  <si>
    <t>243　メモリーカード（SDカード等）</t>
  </si>
  <si>
    <t>244　USBメモリー</t>
  </si>
  <si>
    <t>245　スーツ、ブレザー等（男性用）</t>
  </si>
  <si>
    <t>246　礼服（男性用）</t>
  </si>
  <si>
    <t>247　コート、オーバー（男性用）（レインコート、ガウン、毛皮のコートを除く）</t>
  </si>
  <si>
    <t>248　ジャンパー、ブルゾン（男性用）</t>
  </si>
  <si>
    <t>249　レインコート（男性用）</t>
  </si>
  <si>
    <t>250　ガウン（男性用）</t>
  </si>
  <si>
    <t>251　ネクタイピン・カフスボタン</t>
  </si>
  <si>
    <t>252　スーツ、ワンピース等のおしゃれ着（女性用）（ドレス類を除く）</t>
  </si>
  <si>
    <t>253　礼服（女性用）（ドレス類を除く）</t>
  </si>
  <si>
    <t>254　コート、オーバー（女性用）（レインコート、ガウン、毛皮のコートを除く）</t>
  </si>
  <si>
    <t>255　ジャンパー、ブルゾン（女性用）</t>
  </si>
  <si>
    <t>256　レインコート（女性用）</t>
  </si>
  <si>
    <t>257　ガウン（女性用）</t>
  </si>
  <si>
    <t>258　毛皮のコート</t>
  </si>
  <si>
    <t>259　ドレス類</t>
  </si>
  <si>
    <t>260　かばん（仕事用）</t>
  </si>
  <si>
    <t>261　ハンドバッグ（一般品）</t>
  </si>
  <si>
    <t>262　ハンドバッグ（ブランド品）</t>
  </si>
  <si>
    <t>263　その他のかばん（リュックサック、スポーツバッグ、手提げ等）</t>
  </si>
  <si>
    <t>264　腕時計（5万円未満）</t>
  </si>
  <si>
    <t>265　腕時計（5万円以上）</t>
  </si>
  <si>
    <t>266　化粧品一式</t>
  </si>
  <si>
    <t>267　男性用和服類（羽織、浴衣、丹前等）</t>
  </si>
  <si>
    <t>268　女性用和服類（留袖、振袖、浴衣、帯等）</t>
  </si>
  <si>
    <t>269　貴金属（装身具類（指輪、ネックレス、イヤリング等））（1点で30万円以下）</t>
  </si>
  <si>
    <t>270　その他の貴金属類（1点で30万円以下）</t>
  </si>
  <si>
    <t>271　その他の宝石・宝玉類（1点で30万円以下）</t>
  </si>
  <si>
    <t>272　ワイシャツ・シャツ（男性用）</t>
  </si>
  <si>
    <t>273　ズボン（男性用）</t>
  </si>
  <si>
    <t>274　ブラウス・シャツ（女性用）</t>
  </si>
  <si>
    <t>275　ズボン・スラックス（女性用）</t>
  </si>
  <si>
    <t>276　スカート</t>
  </si>
  <si>
    <t>277　ワンピース、ツーピース</t>
  </si>
  <si>
    <t>278　ジーパン</t>
  </si>
  <si>
    <t>279　セーター、カーディガン</t>
  </si>
  <si>
    <t>280　Tシャツ</t>
  </si>
  <si>
    <t>281　トレーナー</t>
  </si>
  <si>
    <t>282　スポーツシャツ、ポロシャツ</t>
  </si>
  <si>
    <t>283　スポーツウェア</t>
  </si>
  <si>
    <t>284　寝間着、パジャマ、ネグリジェ</t>
  </si>
  <si>
    <t>285　下着類（男性用）</t>
  </si>
  <si>
    <t>286　下着類（女性用）</t>
  </si>
  <si>
    <t>287　ハンカチ</t>
  </si>
  <si>
    <t>288　靴下</t>
  </si>
  <si>
    <t>289　手袋</t>
  </si>
  <si>
    <t>290　ネクタイ</t>
  </si>
  <si>
    <t>291　マフラー</t>
  </si>
  <si>
    <t>292　スカーフ、ショール</t>
  </si>
  <si>
    <t>293　帽子</t>
  </si>
  <si>
    <t>294　ベルト</t>
  </si>
  <si>
    <t>295　メガネ、コンタクトレンズ（一組）（使い捨てタイプを除く）</t>
  </si>
  <si>
    <t>296　傘</t>
  </si>
  <si>
    <t>297　財布、定期入れ、名刺入れ等</t>
  </si>
  <si>
    <t>298　紳士靴</t>
  </si>
  <si>
    <t>299　婦人靴</t>
  </si>
  <si>
    <t>300　スニーカー</t>
  </si>
  <si>
    <t>301　サンダル</t>
  </si>
  <si>
    <t>302　レインシューズ・長靴</t>
  </si>
  <si>
    <t>303　下駄</t>
  </si>
  <si>
    <t>304　草履</t>
  </si>
  <si>
    <t>305　エプロン</t>
  </si>
  <si>
    <t>306　タオル類</t>
  </si>
  <si>
    <t>307　スーツ、ブレザー</t>
  </si>
  <si>
    <t>308　コート、オーバー（レインコート、毛皮のコートを除く）</t>
  </si>
  <si>
    <t>309　ジャンパー、ブルゾン</t>
  </si>
  <si>
    <t>310　レインコート</t>
  </si>
  <si>
    <t>311　毛皮のコート</t>
  </si>
  <si>
    <t>312　ドレス類</t>
  </si>
  <si>
    <t>313　和服類（祝着、帯、浴衣等）</t>
  </si>
  <si>
    <t>314　学生服上下</t>
  </si>
  <si>
    <t>315　ランドセル</t>
  </si>
  <si>
    <t>316　学生かばん・通学バッグ</t>
  </si>
  <si>
    <t>317　ハンドバッグ・ポシェット</t>
  </si>
  <si>
    <t>318　その他のかばん（リュックサック、スポーツバッグ、手提げ等）</t>
  </si>
  <si>
    <t>319　腕時計（5万円未満）</t>
  </si>
  <si>
    <t>320　腕時計（5万円以上）</t>
  </si>
  <si>
    <t>321　貴金属類</t>
  </si>
  <si>
    <t>322　おもちゃ（ゲーム機、ゲームソフトを除く）</t>
  </si>
  <si>
    <t>323　ワイシャツ・ブラウス</t>
  </si>
  <si>
    <t>324　ズボン・スラックス</t>
  </si>
  <si>
    <t>325　ジーパン</t>
  </si>
  <si>
    <t>326　スカート</t>
  </si>
  <si>
    <t>327　ワンピース、ツーピース（ドレス類を除く）</t>
  </si>
  <si>
    <t>328　セーター、カーディガン</t>
  </si>
  <si>
    <t>329　トレーナー</t>
  </si>
  <si>
    <t>330　Tシャツ</t>
  </si>
  <si>
    <t>331　スポーツシャツ、ポロシャツ</t>
  </si>
  <si>
    <t>332　スポーツウェア、運動着</t>
  </si>
  <si>
    <t>333　寝間着、パジャマ、ネグリジェ</t>
  </si>
  <si>
    <t>334　下着類（男子用）</t>
  </si>
  <si>
    <t>335　下着類（女子用）</t>
  </si>
  <si>
    <t>336　ハンカチ</t>
  </si>
  <si>
    <t>337　靴下</t>
  </si>
  <si>
    <t>338　マフラー</t>
  </si>
  <si>
    <t>339　スカーフ、ショール</t>
  </si>
  <si>
    <t>340　帽子</t>
  </si>
  <si>
    <t>341　ベルト</t>
  </si>
  <si>
    <t>342　メガネ、コンタクトレンズ（一組）（使い捨てタイプを除く）</t>
  </si>
  <si>
    <t>343　財布、定期入れ、カード入れ等</t>
  </si>
  <si>
    <t>344　傘</t>
  </si>
  <si>
    <t>345　革靴</t>
  </si>
  <si>
    <t>346　靴（革靴を除く）</t>
  </si>
  <si>
    <t>347　スニーカー</t>
  </si>
  <si>
    <t>348　サンダル</t>
  </si>
  <si>
    <t>349　レインシューズ・長靴</t>
  </si>
  <si>
    <t>350　下駄</t>
  </si>
  <si>
    <t>351　草履</t>
  </si>
  <si>
    <t>352　その他「身の回り品」：1</t>
  </si>
  <si>
    <t>353　その他「身の回り品」：2</t>
  </si>
  <si>
    <t>354　その他「身の回り品」：3</t>
  </si>
  <si>
    <t>355　その他「身の回り品」：4</t>
  </si>
  <si>
    <t>356　その他「身の回り品」：5</t>
  </si>
  <si>
    <t>台所・浴室</t>
    <rPh sb="0" eb="2">
      <t>ダイドコロ</t>
    </rPh>
    <rPh sb="3" eb="5">
      <t>ヨクシツ</t>
    </rPh>
    <phoneticPr fontId="12"/>
  </si>
  <si>
    <t>最頻値（万円）</t>
    <rPh sb="0" eb="3">
      <t>サイヒンチ</t>
    </rPh>
    <rPh sb="4" eb="6">
      <t>マンエン</t>
    </rPh>
    <phoneticPr fontId="12"/>
  </si>
  <si>
    <t>応接セット、サイドボード等
（食器棚、サイドボード、座卓、座イス、応接セット、座布団・クッション、スリッパ、ソファー、パソコンラック）</t>
    <rPh sb="0" eb="2">
      <t>オウセツ</t>
    </rPh>
    <rPh sb="12" eb="13">
      <t>トウ</t>
    </rPh>
    <rPh sb="15" eb="17">
      <t>ショッキ</t>
    </rPh>
    <rPh sb="17" eb="18">
      <t>ダナ</t>
    </rPh>
    <rPh sb="26" eb="28">
      <t>ザタク</t>
    </rPh>
    <rPh sb="29" eb="30">
      <t>ザ</t>
    </rPh>
    <rPh sb="33" eb="35">
      <t>オウセツ</t>
    </rPh>
    <rPh sb="39" eb="42">
      <t>ザブトン</t>
    </rPh>
    <phoneticPr fontId="12"/>
  </si>
  <si>
    <t>食器戸棚</t>
    <rPh sb="0" eb="2">
      <t>ショッキ</t>
    </rPh>
    <rPh sb="2" eb="4">
      <t>トダナ</t>
    </rPh>
    <phoneticPr fontId="12"/>
  </si>
  <si>
    <t>学習用具（机、本棚、電気スタンド）</t>
    <rPh sb="0" eb="2">
      <t>ガクシュウ</t>
    </rPh>
    <rPh sb="2" eb="4">
      <t>ヨウグ</t>
    </rPh>
    <rPh sb="5" eb="6">
      <t>ツクエ</t>
    </rPh>
    <rPh sb="7" eb="9">
      <t>ホンダナ</t>
    </rPh>
    <rPh sb="10" eb="12">
      <t>デンキ</t>
    </rPh>
    <phoneticPr fontId="12"/>
  </si>
  <si>
    <t>和洋ダンス</t>
    <rPh sb="0" eb="2">
      <t>ワヨウ</t>
    </rPh>
    <phoneticPr fontId="12"/>
  </si>
  <si>
    <t>TV・DVDレコーダー等
（薄型TV、DVDレコーダー）</t>
    <rPh sb="11" eb="12">
      <t>トウ</t>
    </rPh>
    <rPh sb="14" eb="16">
      <t>ウスガタ</t>
    </rPh>
    <phoneticPr fontId="12"/>
  </si>
  <si>
    <t>冷蔵庫・オーブン</t>
    <rPh sb="0" eb="3">
      <t>レイゾウコ</t>
    </rPh>
    <phoneticPr fontId="12"/>
  </si>
  <si>
    <t>寝具（敷布団、かけ布団、布団カバー、毛布、シーツ、枕）</t>
    <rPh sb="0" eb="2">
      <t>シング</t>
    </rPh>
    <rPh sb="3" eb="6">
      <t>シキブトン</t>
    </rPh>
    <rPh sb="9" eb="11">
      <t>フトン</t>
    </rPh>
    <rPh sb="12" eb="14">
      <t>フトン</t>
    </rPh>
    <rPh sb="18" eb="20">
      <t>モウフ</t>
    </rPh>
    <rPh sb="25" eb="26">
      <t>マクラ</t>
    </rPh>
    <phoneticPr fontId="12"/>
  </si>
  <si>
    <t>婦人和服</t>
    <rPh sb="0" eb="2">
      <t>フジン</t>
    </rPh>
    <rPh sb="2" eb="4">
      <t>ワフク</t>
    </rPh>
    <phoneticPr fontId="12"/>
  </si>
  <si>
    <t>CD・ステレオ等</t>
    <rPh sb="7" eb="8">
      <t>トウ</t>
    </rPh>
    <phoneticPr fontId="12"/>
  </si>
  <si>
    <t>-</t>
    <phoneticPr fontId="12"/>
  </si>
  <si>
    <t>食器類・調理器具
（水筒、高額食器、水回り用品、食器、重箱類、鍋系、調理器具等）</t>
    <rPh sb="0" eb="2">
      <t>ショッキ</t>
    </rPh>
    <rPh sb="2" eb="3">
      <t>ルイ</t>
    </rPh>
    <rPh sb="4" eb="6">
      <t>チョウリ</t>
    </rPh>
    <rPh sb="6" eb="8">
      <t>キグ</t>
    </rPh>
    <rPh sb="10" eb="12">
      <t>スイトウ</t>
    </rPh>
    <rPh sb="13" eb="15">
      <t>コウガク</t>
    </rPh>
    <rPh sb="15" eb="17">
      <t>ショッキ</t>
    </rPh>
    <rPh sb="18" eb="19">
      <t>ミズ</t>
    </rPh>
    <rPh sb="19" eb="20">
      <t>マワ</t>
    </rPh>
    <rPh sb="21" eb="23">
      <t>ヨウヒン</t>
    </rPh>
    <rPh sb="24" eb="26">
      <t>ショッキ</t>
    </rPh>
    <rPh sb="27" eb="29">
      <t>ジュウバコ</t>
    </rPh>
    <rPh sb="29" eb="30">
      <t>ルイ</t>
    </rPh>
    <rPh sb="31" eb="32">
      <t>ナベ</t>
    </rPh>
    <rPh sb="32" eb="33">
      <t>ケイ</t>
    </rPh>
    <rPh sb="34" eb="36">
      <t>チョウリ</t>
    </rPh>
    <rPh sb="36" eb="38">
      <t>キグ</t>
    </rPh>
    <rPh sb="38" eb="39">
      <t>トウ</t>
    </rPh>
    <phoneticPr fontId="12"/>
  </si>
  <si>
    <t>衣類</t>
    <rPh sb="0" eb="2">
      <t>イルイ</t>
    </rPh>
    <phoneticPr fontId="12"/>
  </si>
  <si>
    <t>紳士婦人コート、スーツ、他衣類</t>
    <rPh sb="0" eb="2">
      <t>シンシ</t>
    </rPh>
    <rPh sb="2" eb="4">
      <t>フジン</t>
    </rPh>
    <rPh sb="12" eb="13">
      <t>ホカ</t>
    </rPh>
    <rPh sb="13" eb="15">
      <t>イルイ</t>
    </rPh>
    <phoneticPr fontId="12"/>
  </si>
  <si>
    <t>ヒーター等
(エアコン、扇風機、ファンヒーター、空気洗浄器）</t>
    <rPh sb="4" eb="5">
      <t>トウ</t>
    </rPh>
    <phoneticPr fontId="12"/>
  </si>
  <si>
    <t>食堂テーブル・イス</t>
    <rPh sb="0" eb="2">
      <t>ショクドウ</t>
    </rPh>
    <phoneticPr fontId="12"/>
  </si>
  <si>
    <t>おもちゃ一式（人形、人形ケース、ＭＤプレイヤー、ゲーム機、パソコンソフト、ゲームソフト、おもちゃ）</t>
    <rPh sb="4" eb="6">
      <t>イッシキ</t>
    </rPh>
    <rPh sb="7" eb="9">
      <t>ニンギョウ</t>
    </rPh>
    <rPh sb="10" eb="12">
      <t>ニンギョウ</t>
    </rPh>
    <rPh sb="27" eb="28">
      <t>キ</t>
    </rPh>
    <phoneticPr fontId="12"/>
  </si>
  <si>
    <t>寝具</t>
    <rPh sb="0" eb="2">
      <t>シング</t>
    </rPh>
    <phoneticPr fontId="12"/>
  </si>
  <si>
    <t>パソコン・プリンター等
(カメラ、ＦＡＸ、携帯、コピー機、ＰＣ、ＰＣ周辺機器、ネットワーク関連機器）</t>
    <rPh sb="10" eb="11">
      <t>トウ</t>
    </rPh>
    <rPh sb="21" eb="23">
      <t>ケイタイ</t>
    </rPh>
    <rPh sb="27" eb="28">
      <t>キ</t>
    </rPh>
    <rPh sb="34" eb="36">
      <t>シュウヘン</t>
    </rPh>
    <rPh sb="36" eb="38">
      <t>キキ</t>
    </rPh>
    <rPh sb="45" eb="47">
      <t>カンレン</t>
    </rPh>
    <rPh sb="47" eb="49">
      <t>キキ</t>
    </rPh>
    <phoneticPr fontId="12"/>
  </si>
  <si>
    <t>洗濯機・ランドリー
（洗濯機、ドライヤー、電気カミソリ、体重計、温水洗浄便座）</t>
    <rPh sb="0" eb="3">
      <t>センタクキ</t>
    </rPh>
    <rPh sb="11" eb="14">
      <t>センタクキ</t>
    </rPh>
    <rPh sb="21" eb="23">
      <t>デンキ</t>
    </rPh>
    <rPh sb="28" eb="31">
      <t>タイジュウケイ</t>
    </rPh>
    <rPh sb="32" eb="34">
      <t>オンスイ</t>
    </rPh>
    <rPh sb="34" eb="36">
      <t>センジョウ</t>
    </rPh>
    <rPh sb="36" eb="38">
      <t>ベンザ</t>
    </rPh>
    <phoneticPr fontId="12"/>
  </si>
  <si>
    <t>ヒーター等（エアコン、扇風機、ファンヒーター、ホットカーペット、空気清浄機、ヘアアイロン）</t>
    <rPh sb="4" eb="5">
      <t>トウ</t>
    </rPh>
    <rPh sb="11" eb="14">
      <t>センプウキ</t>
    </rPh>
    <rPh sb="32" eb="34">
      <t>クウキ</t>
    </rPh>
    <rPh sb="34" eb="37">
      <t>セイジョウキ</t>
    </rPh>
    <phoneticPr fontId="12"/>
  </si>
  <si>
    <t>本棚・書籍</t>
    <rPh sb="0" eb="2">
      <t>ホンダナ</t>
    </rPh>
    <rPh sb="3" eb="5">
      <t>ショセキ</t>
    </rPh>
    <phoneticPr fontId="12"/>
  </si>
  <si>
    <t>その他
（カーテン、マット、じゅうたん、時計、花瓶、ごみ箱、傘立て、消火器、ハードディスクプレイヤー、ミシン、アイロン、インターフォン、自転車）</t>
    <rPh sb="2" eb="3">
      <t>タ</t>
    </rPh>
    <rPh sb="20" eb="22">
      <t>トケイ</t>
    </rPh>
    <rPh sb="23" eb="25">
      <t>カビン</t>
    </rPh>
    <rPh sb="28" eb="29">
      <t>バコ</t>
    </rPh>
    <rPh sb="30" eb="32">
      <t>カサタ</t>
    </rPh>
    <rPh sb="34" eb="37">
      <t>ショウカキ</t>
    </rPh>
    <rPh sb="68" eb="71">
      <t>ジテンシャ</t>
    </rPh>
    <phoneticPr fontId="12"/>
  </si>
  <si>
    <t>その他
（ゴミ箱、トースター、炊飯器、ポット、ホットプレート、コーヒーメーカー、ミキサー、フードプロセッサー、パン焼き器、餅つき機、ガステーブル、卓上コンロ、IH調理器具、食器洗浄機、浄水器、水筒、掃除機、タオル類）</t>
    <rPh sb="2" eb="3">
      <t>タ</t>
    </rPh>
    <rPh sb="7" eb="8">
      <t>バコ</t>
    </rPh>
    <rPh sb="15" eb="18">
      <t>スイハンキ</t>
    </rPh>
    <rPh sb="57" eb="58">
      <t>ヤ</t>
    </rPh>
    <rPh sb="59" eb="60">
      <t>キ</t>
    </rPh>
    <rPh sb="61" eb="62">
      <t>モチ</t>
    </rPh>
    <rPh sb="64" eb="65">
      <t>キ</t>
    </rPh>
    <rPh sb="73" eb="75">
      <t>タクジョウ</t>
    </rPh>
    <rPh sb="81" eb="83">
      <t>チョウリ</t>
    </rPh>
    <rPh sb="83" eb="85">
      <t>キグ</t>
    </rPh>
    <rPh sb="86" eb="88">
      <t>ショッキ</t>
    </rPh>
    <rPh sb="88" eb="90">
      <t>センジョウ</t>
    </rPh>
    <rPh sb="90" eb="91">
      <t>キ</t>
    </rPh>
    <rPh sb="92" eb="95">
      <t>ジョウスイキ</t>
    </rPh>
    <rPh sb="96" eb="98">
      <t>スイトウ</t>
    </rPh>
    <rPh sb="99" eb="102">
      <t>ソウジキ</t>
    </rPh>
    <rPh sb="106" eb="107">
      <t>ルイ</t>
    </rPh>
    <phoneticPr fontId="12"/>
  </si>
  <si>
    <t>その他
（カーテン、時計、ごみ箱、洋服タンス、こいのぼり、ひな人形、衣装箱、カラーボックス、アルバム、ビデオテープ）</t>
    <rPh sb="2" eb="3">
      <t>タ</t>
    </rPh>
    <rPh sb="10" eb="12">
      <t>トケイ</t>
    </rPh>
    <rPh sb="15" eb="16">
      <t>バコ</t>
    </rPh>
    <rPh sb="17" eb="19">
      <t>ヨウフク</t>
    </rPh>
    <rPh sb="31" eb="33">
      <t>ニンギョウ</t>
    </rPh>
    <rPh sb="34" eb="36">
      <t>イショウ</t>
    </rPh>
    <rPh sb="36" eb="37">
      <t>バコ</t>
    </rPh>
    <phoneticPr fontId="12"/>
  </si>
  <si>
    <t>化粧台・化粧品一式</t>
    <rPh sb="0" eb="3">
      <t>ケショウダイ</t>
    </rPh>
    <rPh sb="4" eb="7">
      <t>ケショウヒン</t>
    </rPh>
    <rPh sb="7" eb="9">
      <t>イッシキ</t>
    </rPh>
    <phoneticPr fontId="12"/>
  </si>
  <si>
    <t>その他
（書斎机・いす、金庫、カーテン、時計、花瓶、ごみ箱、非常用防災袋、仏壇、骨董品、彫刻品、美術品、エアコン、扇風機、ファンヒーター、こたつ、ゴルフ用品、園芸用具一式、メガネ、傘、財布）</t>
    <rPh sb="2" eb="3">
      <t>タ</t>
    </rPh>
    <rPh sb="5" eb="7">
      <t>ショサイ</t>
    </rPh>
    <rPh sb="7" eb="8">
      <t>ツクエ</t>
    </rPh>
    <rPh sb="12" eb="14">
      <t>キンコ</t>
    </rPh>
    <rPh sb="20" eb="22">
      <t>トケイ</t>
    </rPh>
    <rPh sb="23" eb="25">
      <t>カビン</t>
    </rPh>
    <rPh sb="28" eb="29">
      <t>バコ</t>
    </rPh>
    <rPh sb="30" eb="33">
      <t>ヒジョウヨウ</t>
    </rPh>
    <rPh sb="33" eb="35">
      <t>ボウサイ</t>
    </rPh>
    <rPh sb="35" eb="36">
      <t>ブクロ</t>
    </rPh>
    <rPh sb="37" eb="39">
      <t>ブツダン</t>
    </rPh>
    <rPh sb="40" eb="43">
      <t>コットウヒン</t>
    </rPh>
    <rPh sb="44" eb="46">
      <t>チョウコク</t>
    </rPh>
    <rPh sb="46" eb="47">
      <t>ヒン</t>
    </rPh>
    <rPh sb="48" eb="50">
      <t>ビジュツ</t>
    </rPh>
    <rPh sb="50" eb="51">
      <t>ヒン</t>
    </rPh>
    <rPh sb="57" eb="60">
      <t>センプウキ</t>
    </rPh>
    <rPh sb="76" eb="78">
      <t>ヨウヒン</t>
    </rPh>
    <rPh sb="79" eb="81">
      <t>エンゲイ</t>
    </rPh>
    <rPh sb="81" eb="83">
      <t>ヨウグ</t>
    </rPh>
    <rPh sb="83" eb="85">
      <t>イッシキ</t>
    </rPh>
    <rPh sb="90" eb="91">
      <t>カサ</t>
    </rPh>
    <rPh sb="92" eb="94">
      <t>サイフ</t>
    </rPh>
    <phoneticPr fontId="12"/>
  </si>
  <si>
    <t>目安</t>
    <rPh sb="0" eb="2">
      <t>メヤス</t>
    </rPh>
    <phoneticPr fontId="1"/>
  </si>
  <si>
    <t>修正</t>
    <rPh sb="0" eb="2">
      <t>シュウセイ</t>
    </rPh>
    <phoneticPr fontId="1"/>
  </si>
  <si>
    <t>応接セット、サイドボード等</t>
  </si>
  <si>
    <t>テレビ・DVDレコーダー</t>
  </si>
  <si>
    <t>エアコン等</t>
  </si>
  <si>
    <t>パソコン・プリンタ等</t>
  </si>
  <si>
    <t>＜　子ども部屋　＞</t>
    <rPh sb="2" eb="3">
      <t>コ</t>
    </rPh>
    <rPh sb="5" eb="7">
      <t>ヘヤ</t>
    </rPh>
    <phoneticPr fontId="1"/>
  </si>
  <si>
    <t>エアコン･扇風機 等</t>
    <rPh sb="5" eb="8">
      <t>センプウキ</t>
    </rPh>
    <phoneticPr fontId="1"/>
  </si>
  <si>
    <t>食器戸棚（×2）</t>
  </si>
  <si>
    <t>冷蔵庫・オーブン</t>
  </si>
  <si>
    <t>食器類・調理器具</t>
  </si>
  <si>
    <t>食堂テーブル・イス</t>
  </si>
  <si>
    <t>洗濯機・ランドリー</t>
  </si>
  <si>
    <t>学習用具（机、本棚等）</t>
  </si>
  <si>
    <t>寝具</t>
  </si>
  <si>
    <t>衣類</t>
  </si>
  <si>
    <t>おもちゃ一式</t>
  </si>
  <si>
    <t>和・洋ダンス（各１）、整理ダンス（×2）</t>
  </si>
  <si>
    <t>婦人和服</t>
  </si>
  <si>
    <t>紳士・婦人コート・スーツ・他衣類</t>
  </si>
  <si>
    <t>寝具（客用含む）</t>
  </si>
  <si>
    <t>本棚・書籍</t>
  </si>
  <si>
    <t>化粧台・化粧品一式</t>
  </si>
  <si>
    <r>
      <t>その他</t>
    </r>
    <r>
      <rPr>
        <sz val="7"/>
        <color theme="1"/>
        <rFont val="Meiryo UI"/>
        <family val="3"/>
        <charset val="128"/>
      </rPr>
      <t>（*1）</t>
    </r>
    <phoneticPr fontId="1"/>
  </si>
  <si>
    <r>
      <t>その他</t>
    </r>
    <r>
      <rPr>
        <sz val="7"/>
        <color theme="1"/>
        <rFont val="Meiryo UI"/>
        <family val="3"/>
        <charset val="128"/>
      </rPr>
      <t>（*3）</t>
    </r>
    <phoneticPr fontId="1"/>
  </si>
  <si>
    <t>（*3）トースター、炊飯器、ポット、ホットプレート、コーヒーメーカー、ミキサー、フードプロセッサー、卓上コンロ、IH調理器具、食器洗浄機、浄水器、掃除機 等</t>
    <rPh sb="77" eb="78">
      <t>ナド</t>
    </rPh>
    <phoneticPr fontId="1"/>
  </si>
  <si>
    <t>（*2）カーテン、時計、ごみ箱、洋服タンス、カラーボックス、ビデオテープ 等</t>
    <rPh sb="37" eb="38">
      <t>ナド</t>
    </rPh>
    <phoneticPr fontId="1"/>
  </si>
  <si>
    <r>
      <t>その他</t>
    </r>
    <r>
      <rPr>
        <sz val="7"/>
        <color theme="1"/>
        <rFont val="Meiryo UI"/>
        <family val="3"/>
        <charset val="128"/>
      </rPr>
      <t>（*2）</t>
    </r>
    <phoneticPr fontId="1"/>
  </si>
  <si>
    <r>
      <t>その他</t>
    </r>
    <r>
      <rPr>
        <sz val="7"/>
        <color theme="1"/>
        <rFont val="Meiryo UI"/>
        <family val="3"/>
        <charset val="128"/>
      </rPr>
      <t>（*4）</t>
    </r>
    <phoneticPr fontId="1"/>
  </si>
  <si>
    <t>（*4）書斎机・いす、金庫、カーテン、時計、仏壇、エアコン、扇風機、ファンヒーター、こたつ、ゴルフ用品、園芸用具一式 等</t>
    <rPh sb="59" eb="60">
      <t>ナド</t>
    </rPh>
    <phoneticPr fontId="1"/>
  </si>
  <si>
    <t>（*1）カーテン、マット･絨毯、ミシン、アイロン、ハードディスクプレイヤー、自転車 等</t>
    <rPh sb="13" eb="15">
      <t>ジュウタン</t>
    </rPh>
    <rPh sb="42" eb="43">
      <t>ナド</t>
    </rPh>
    <phoneticPr fontId="1"/>
  </si>
  <si>
    <t>家財シミュレーション（裏計算用）</t>
    <rPh sb="0" eb="2">
      <t>カザイ</t>
    </rPh>
    <rPh sb="11" eb="12">
      <t>ウラ</t>
    </rPh>
    <rPh sb="12" eb="14">
      <t>ケイサン</t>
    </rPh>
    <rPh sb="14" eb="15">
      <t>ヨウ</t>
    </rPh>
    <phoneticPr fontId="1"/>
  </si>
  <si>
    <t>学習用具（机、本棚等2人分）</t>
    <rPh sb="0" eb="2">
      <t>ガクシュウ</t>
    </rPh>
    <rPh sb="2" eb="4">
      <t>ヨウグ</t>
    </rPh>
    <rPh sb="5" eb="6">
      <t>ツクエ</t>
    </rPh>
    <rPh sb="7" eb="9">
      <t>ホンダナ</t>
    </rPh>
    <rPh sb="9" eb="10">
      <t>ナド</t>
    </rPh>
    <rPh sb="11" eb="12">
      <t>ヒト</t>
    </rPh>
    <rPh sb="12" eb="13">
      <t>ブン</t>
    </rPh>
    <phoneticPr fontId="1"/>
  </si>
  <si>
    <t>寝具（2人分）</t>
    <rPh sb="0" eb="2">
      <t>シング</t>
    </rPh>
    <rPh sb="4" eb="5">
      <t>ヒト</t>
    </rPh>
    <rPh sb="5" eb="6">
      <t>ブン</t>
    </rPh>
    <phoneticPr fontId="1"/>
  </si>
  <si>
    <t>衣類（2人分）</t>
    <rPh sb="0" eb="2">
      <t>イルイ</t>
    </rPh>
    <phoneticPr fontId="1"/>
  </si>
  <si>
    <t>（*2）カーテン、マット･絨毯、ミシン、アイロン、ハードディスクプレイヤー、自転車 等</t>
    <rPh sb="13" eb="15">
      <t>ジュウタン</t>
    </rPh>
    <rPh sb="42" eb="43">
      <t>ナド</t>
    </rPh>
    <phoneticPr fontId="1"/>
  </si>
  <si>
    <t>（*3）カーテン、時計、ごみ箱、洋服タンス、カラーボックス、ビデオテープ 等</t>
    <rPh sb="37" eb="38">
      <t>ナド</t>
    </rPh>
    <phoneticPr fontId="1"/>
  </si>
  <si>
    <r>
      <t>その他</t>
    </r>
    <r>
      <rPr>
        <sz val="7"/>
        <color theme="1"/>
        <rFont val="Meiryo UI"/>
        <family val="3"/>
        <charset val="128"/>
      </rPr>
      <t>（*5）</t>
    </r>
    <phoneticPr fontId="1"/>
  </si>
  <si>
    <t>（*5）書斎机・いす、金庫、カーテン、時計、仏壇、エアコン、扇風機、ファンヒーター、こたつ、ゴルフ用品、園芸用具一式 等</t>
    <rPh sb="59" eb="60">
      <t>ナド</t>
    </rPh>
    <phoneticPr fontId="1"/>
  </si>
  <si>
    <t>As of 27 Jun 2016</t>
  </si>
  <si>
    <t>As of 27 Jun 2016</t>
    <phoneticPr fontId="12"/>
  </si>
  <si>
    <t>家財チラシ記載金額</t>
    <rPh sb="0" eb="2">
      <t>カザイ</t>
    </rPh>
    <rPh sb="5" eb="7">
      <t>キサイ</t>
    </rPh>
    <rPh sb="7" eb="9">
      <t>キンガク</t>
    </rPh>
    <phoneticPr fontId="12"/>
  </si>
  <si>
    <t>⇒100万円</t>
    <rPh sb="4" eb="6">
      <t>マンエン</t>
    </rPh>
    <phoneticPr fontId="1"/>
  </si>
  <si>
    <t>←カウントなし</t>
    <phoneticPr fontId="1"/>
  </si>
  <si>
    <t>子供部屋
（人数変更後）</t>
    <rPh sb="0" eb="2">
      <t>コドモ</t>
    </rPh>
    <rPh sb="2" eb="4">
      <t>ヘヤ</t>
    </rPh>
    <rPh sb="6" eb="8">
      <t>ニンズウ</t>
    </rPh>
    <rPh sb="8" eb="10">
      <t>ヘンコウ</t>
    </rPh>
    <rPh sb="10" eb="11">
      <t>ゴ</t>
    </rPh>
    <phoneticPr fontId="12"/>
  </si>
  <si>
    <t>一人当たりの個数</t>
    <rPh sb="0" eb="2">
      <t>ヒトリ</t>
    </rPh>
    <rPh sb="2" eb="3">
      <t>ア</t>
    </rPh>
    <rPh sb="6" eb="8">
      <t>コスウ</t>
    </rPh>
    <phoneticPr fontId="12"/>
  </si>
  <si>
    <t>人数</t>
    <rPh sb="0" eb="2">
      <t>ニンズウ</t>
    </rPh>
    <phoneticPr fontId="1"/>
  </si>
  <si>
    <t>家財チラシで
想定している人数</t>
    <rPh sb="0" eb="2">
      <t>カザイ</t>
    </rPh>
    <rPh sb="7" eb="9">
      <t>ソウテイ</t>
    </rPh>
    <rPh sb="13" eb="15">
      <t>ニンズウ</t>
    </rPh>
    <phoneticPr fontId="1"/>
  </si>
  <si>
    <t>個数</t>
    <rPh sb="0" eb="2">
      <t>コスウ</t>
    </rPh>
    <phoneticPr fontId="1"/>
  </si>
  <si>
    <t>金額（万円）</t>
    <rPh sb="0" eb="2">
      <t>キンガク</t>
    </rPh>
    <rPh sb="3" eb="5">
      <t>マンエン</t>
    </rPh>
    <phoneticPr fontId="12"/>
  </si>
  <si>
    <t>居間
（人数変更後）</t>
    <rPh sb="0" eb="2">
      <t>イマ</t>
    </rPh>
    <rPh sb="4" eb="6">
      <t>ニンズウ</t>
    </rPh>
    <rPh sb="6" eb="8">
      <t>ヘンコウ</t>
    </rPh>
    <rPh sb="8" eb="9">
      <t>ゴ</t>
    </rPh>
    <phoneticPr fontId="12"/>
  </si>
  <si>
    <t>使用金額</t>
    <rPh sb="0" eb="2">
      <t>シヨウ</t>
    </rPh>
    <rPh sb="2" eb="4">
      <t>キンガク</t>
    </rPh>
    <phoneticPr fontId="12"/>
  </si>
  <si>
    <t>CHECK</t>
    <phoneticPr fontId="12"/>
  </si>
  <si>
    <t>家財チラシで
想定している
子供の人数</t>
    <rPh sb="0" eb="2">
      <t>カザイ</t>
    </rPh>
    <rPh sb="7" eb="9">
      <t>ソウテイ</t>
    </rPh>
    <rPh sb="14" eb="16">
      <t>コドモ</t>
    </rPh>
    <rPh sb="17" eb="19">
      <t>ニンズウ</t>
    </rPh>
    <phoneticPr fontId="1"/>
  </si>
  <si>
    <t>和室
（人数変更後）</t>
    <rPh sb="0" eb="2">
      <t>ワシツ</t>
    </rPh>
    <rPh sb="4" eb="6">
      <t>ニンズウ</t>
    </rPh>
    <rPh sb="6" eb="8">
      <t>ヘンコウ</t>
    </rPh>
    <rPh sb="8" eb="9">
      <t>ゴ</t>
    </rPh>
    <phoneticPr fontId="12"/>
  </si>
  <si>
    <t>家財チラシで
想定している
大人の人数</t>
    <rPh sb="0" eb="2">
      <t>カザイ</t>
    </rPh>
    <rPh sb="7" eb="9">
      <t>ソウテイ</t>
    </rPh>
    <rPh sb="14" eb="16">
      <t>オトナ</t>
    </rPh>
    <rPh sb="17" eb="19">
      <t>ニンズウ</t>
    </rPh>
    <phoneticPr fontId="1"/>
  </si>
  <si>
    <t>金額（百万円）</t>
    <rPh sb="0" eb="2">
      <t>キンガク</t>
    </rPh>
    <rPh sb="3" eb="6">
      <t>ヒャクマンエン</t>
    </rPh>
    <phoneticPr fontId="12"/>
  </si>
  <si>
    <t>和服修正後（万円）</t>
    <rPh sb="0" eb="2">
      <t>ワフク</t>
    </rPh>
    <rPh sb="2" eb="4">
      <t>シュウセイ</t>
    </rPh>
    <rPh sb="4" eb="5">
      <t>ゴ</t>
    </rPh>
    <rPh sb="6" eb="8">
      <t>マンエン</t>
    </rPh>
    <phoneticPr fontId="12"/>
  </si>
  <si>
    <t>和・洋ダンス、整理ダンス</t>
    <phoneticPr fontId="1"/>
  </si>
  <si>
    <t>食器戸棚</t>
    <phoneticPr fontId="1"/>
  </si>
  <si>
    <t>↓市場調査の結果</t>
    <rPh sb="1" eb="5">
      <t>シジョウチョウサ</t>
    </rPh>
    <rPh sb="6" eb="8">
      <t>ケッカ</t>
    </rPh>
    <phoneticPr fontId="12"/>
  </si>
  <si>
    <t xml:space="preserve"> 【STEP2】 お持ちの家財を入力してください。</t>
    <rPh sb="10" eb="11">
      <t>モ</t>
    </rPh>
    <rPh sb="13" eb="15">
      <t>カザイ</t>
    </rPh>
    <rPh sb="16" eb="18">
      <t>ニュウリョク</t>
    </rPh>
    <phoneticPr fontId="1"/>
  </si>
  <si>
    <t xml:space="preserve"> 【STEP1】 世帯人数を入力してください。</t>
    <rPh sb="9" eb="11">
      <t>セタイ</t>
    </rPh>
    <rPh sb="11" eb="13">
      <t>ニンズウ</t>
    </rPh>
    <rPh sb="14" eb="16">
      <t>ニュウリョク</t>
    </rPh>
    <phoneticPr fontId="1"/>
  </si>
  <si>
    <t>寝具</t>
    <phoneticPr fontId="1"/>
  </si>
  <si>
    <t>エアコン、扇風機、空気清浄器 等</t>
    <rPh sb="5" eb="8">
      <t>センプウキ</t>
    </rPh>
    <rPh sb="9" eb="11">
      <t>クウキ</t>
    </rPh>
    <rPh sb="11" eb="13">
      <t>セイジョウ</t>
    </rPh>
    <rPh sb="13" eb="14">
      <t>キ</t>
    </rPh>
    <phoneticPr fontId="1"/>
  </si>
  <si>
    <t>エアコン、扇風機 等</t>
    <rPh sb="5" eb="8">
      <t>センプウキ</t>
    </rPh>
    <phoneticPr fontId="1"/>
  </si>
  <si>
    <t>衣類</t>
    <phoneticPr fontId="1"/>
  </si>
  <si>
    <t>おもちゃ一式（ゲーム機、人形等）</t>
    <rPh sb="10" eb="11">
      <t>キ</t>
    </rPh>
    <rPh sb="12" eb="14">
      <t>ニンギョウ</t>
    </rPh>
    <rPh sb="14" eb="15">
      <t>ナド</t>
    </rPh>
    <phoneticPr fontId="1"/>
  </si>
  <si>
    <t>（*6）高額貴金属等を除きます。高額貴金属等とは「貴金属、宝玉、宝石ならびに書画、骨とう、彫刻物その他美術品で一個または一組の再取得価額が30万円を超えるもの」をいいます。</t>
    <rPh sb="4" eb="10">
      <t>コウガクキキンゾクナド</t>
    </rPh>
    <rPh sb="11" eb="12">
      <t>ノゾ</t>
    </rPh>
    <rPh sb="16" eb="22">
      <t>コウガクキキンゾクナド</t>
    </rPh>
    <rPh sb="55" eb="57">
      <t>イチコ</t>
    </rPh>
    <rPh sb="60" eb="62">
      <t>ヒトクミ</t>
    </rPh>
    <rPh sb="63" eb="66">
      <t>サイシュトク</t>
    </rPh>
    <rPh sb="66" eb="68">
      <t>カガク</t>
    </rPh>
    <rPh sb="71" eb="73">
      <t>マンエン</t>
    </rPh>
    <rPh sb="74" eb="75">
      <t>コ</t>
    </rPh>
    <phoneticPr fontId="1"/>
  </si>
  <si>
    <r>
      <t>　なお、「目安」欄には市場調査に基づく目安金額</t>
    </r>
    <r>
      <rPr>
        <sz val="7"/>
        <color theme="1"/>
        <rFont val="Meiryo UI"/>
        <family val="3"/>
        <charset val="128"/>
      </rPr>
      <t>（*1）</t>
    </r>
    <r>
      <rPr>
        <sz val="10"/>
        <color theme="1"/>
        <rFont val="Meiryo UI"/>
        <family val="3"/>
        <charset val="128"/>
      </rPr>
      <t>を表示しております。お持ちの家財に比べて金額に差異がある場合には、「修正」欄に該当項目についてお持ちの家財の総額を記載ください。</t>
    </r>
    <r>
      <rPr>
        <sz val="7"/>
        <color theme="1"/>
        <rFont val="Meiryo UI"/>
        <family val="3"/>
        <charset val="128"/>
      </rPr>
      <t xml:space="preserve">
（*1）目安金額は、持ち家にお住まいの方の例をもとに、再取得価額（同等のものを新たに購入するのに必要な金額）で算出したものになります。和室につきましては、寝室として利用する前提となっております。</t>
    </r>
    <rPh sb="5" eb="7">
      <t>メヤス</t>
    </rPh>
    <rPh sb="8" eb="9">
      <t>ラン</t>
    </rPh>
    <rPh sb="47" eb="49">
      <t>キンガク</t>
    </rPh>
    <rPh sb="50" eb="52">
      <t>サイ</t>
    </rPh>
    <rPh sb="66" eb="68">
      <t>ガイトウ</t>
    </rPh>
    <rPh sb="68" eb="70">
      <t>コウモク</t>
    </rPh>
    <rPh sb="75" eb="76">
      <t>モ</t>
    </rPh>
    <rPh sb="78" eb="80">
      <t>カザイ</t>
    </rPh>
    <rPh sb="81" eb="83">
      <t>ソウガク</t>
    </rPh>
    <rPh sb="96" eb="98">
      <t>メヤス</t>
    </rPh>
    <rPh sb="98" eb="100">
      <t>キンガク</t>
    </rPh>
    <rPh sb="119" eb="122">
      <t>サイシュトク</t>
    </rPh>
    <rPh sb="122" eb="124">
      <t>カガク</t>
    </rPh>
    <rPh sb="125" eb="127">
      <t>ドウトウ</t>
    </rPh>
    <rPh sb="131" eb="132">
      <t>アラ</t>
    </rPh>
    <rPh sb="134" eb="136">
      <t>コウニュウ</t>
    </rPh>
    <rPh sb="140" eb="142">
      <t>ヒツヨウ</t>
    </rPh>
    <rPh sb="143" eb="145">
      <t>キンガク</t>
    </rPh>
    <rPh sb="147" eb="149">
      <t>サンシュツ</t>
    </rPh>
    <rPh sb="159" eb="161">
      <t>ワシツ</t>
    </rPh>
    <rPh sb="169" eb="171">
      <t>シンシツ</t>
    </rPh>
    <rPh sb="174" eb="176">
      <t>リヨウ</t>
    </rPh>
    <rPh sb="178" eb="180">
      <t>ゼンテイ</t>
    </rPh>
    <phoneticPr fontId="1"/>
  </si>
  <si>
    <r>
      <t>2．その他、上記にない高価なもの</t>
    </r>
    <r>
      <rPr>
        <sz val="7"/>
        <color theme="1"/>
        <rFont val="Meiryo UI"/>
        <family val="3"/>
        <charset val="128"/>
      </rPr>
      <t>（*6）</t>
    </r>
    <r>
      <rPr>
        <sz val="10"/>
        <color theme="1"/>
        <rFont val="Meiryo UI"/>
        <family val="3"/>
        <charset val="128"/>
      </rPr>
      <t>がございましたら、下表に「項目」および「金額」を入力ください。</t>
    </r>
    <rPh sb="4" eb="5">
      <t>ホカ</t>
    </rPh>
    <rPh sb="6" eb="8">
      <t>ジョウキ</t>
    </rPh>
    <rPh sb="11" eb="13">
      <t>コウカ</t>
    </rPh>
    <rPh sb="29" eb="31">
      <t>カヒョウ</t>
    </rPh>
    <rPh sb="33" eb="35">
      <t>コウモク</t>
    </rPh>
    <rPh sb="40" eb="42">
      <t>キンガク</t>
    </rPh>
    <rPh sb="44" eb="46">
      <t>ニュウリョク</t>
    </rPh>
    <phoneticPr fontId="1"/>
  </si>
  <si>
    <t>合計</t>
    <rPh sb="0" eb="2">
      <t>ゴウケイ</t>
    </rPh>
    <phoneticPr fontId="1"/>
  </si>
  <si>
    <t>（*4）トースター、炊飯器、ポット、ホットプレート、コーヒーメーカー、ミキサー、フードプロセッサー、卓上コンロ、IH調理器具、食器洗浄機、浄水器、掃除機 等</t>
  </si>
  <si>
    <t>目安金額</t>
    <rPh sb="0" eb="2">
      <t>メヤス</t>
    </rPh>
    <rPh sb="2" eb="4">
      <t>キンガク</t>
    </rPh>
    <phoneticPr fontId="1"/>
  </si>
  <si>
    <t>となります。</t>
    <phoneticPr fontId="1"/>
  </si>
  <si>
    <t>住まいの保険　家財総額シミュレーションシート</t>
    <rPh sb="0" eb="1">
      <t>ス</t>
    </rPh>
    <rPh sb="4" eb="6">
      <t>ホケン</t>
    </rPh>
    <rPh sb="7" eb="9">
      <t>カザイ</t>
    </rPh>
    <rPh sb="9" eb="11">
      <t>ソウガク</t>
    </rPh>
    <phoneticPr fontId="1"/>
  </si>
  <si>
    <t>※</t>
    <phoneticPr fontId="1"/>
  </si>
  <si>
    <t>ご契約にあたっては、必ず「パンフレット兼重要事項説明書」をよくお読みください。また、詳細は「ご契約のしおり（約款）」をご用意しておりますので、必要に応じて、代理店または東京海上日動までご請求ください（「ご契約のしおり（約款）」）は、ホームページでもご確認いただけます。</t>
    <rPh sb="1" eb="3">
      <t>ケイヤク</t>
    </rPh>
    <rPh sb="10" eb="11">
      <t>カナラ</t>
    </rPh>
    <rPh sb="19" eb="20">
      <t>ケン</t>
    </rPh>
    <rPh sb="20" eb="22">
      <t>ジュウヨウ</t>
    </rPh>
    <rPh sb="22" eb="24">
      <t>ジコウ</t>
    </rPh>
    <rPh sb="24" eb="27">
      <t>セツメイショ</t>
    </rPh>
    <rPh sb="32" eb="33">
      <t>ヨ</t>
    </rPh>
    <rPh sb="42" eb="44">
      <t>ショウサイ</t>
    </rPh>
    <rPh sb="47" eb="49">
      <t>ケイヤク</t>
    </rPh>
    <rPh sb="54" eb="56">
      <t>ヤッカン</t>
    </rPh>
    <rPh sb="60" eb="62">
      <t>ヨウイ</t>
    </rPh>
    <rPh sb="71" eb="73">
      <t>ヒツヨウ</t>
    </rPh>
    <rPh sb="74" eb="75">
      <t>オウ</t>
    </rPh>
    <rPh sb="78" eb="81">
      <t>ダイリテン</t>
    </rPh>
    <rPh sb="84" eb="90">
      <t>トウキョウカイジョウニチドウ</t>
    </rPh>
    <rPh sb="93" eb="95">
      <t>セイキュウ</t>
    </rPh>
    <rPh sb="102" eb="104">
      <t>ケイヤク</t>
    </rPh>
    <rPh sb="109" eb="111">
      <t>ヤッカン</t>
    </rPh>
    <rPh sb="125" eb="127">
      <t>カクニン</t>
    </rPh>
    <phoneticPr fontId="1"/>
  </si>
  <si>
    <t>家財総額シミュレーションシート</t>
    <rPh sb="0" eb="2">
      <t>カザイ</t>
    </rPh>
    <rPh sb="2" eb="4">
      <t>ソウガク</t>
    </rPh>
    <phoneticPr fontId="1"/>
  </si>
  <si>
    <t xml:space="preserve"> 【STEP2】 お持ちの家財をチェックしてください。</t>
    <rPh sb="10" eb="11">
      <t>モ</t>
    </rPh>
    <rPh sb="13" eb="15">
      <t>カザイ</t>
    </rPh>
    <phoneticPr fontId="1"/>
  </si>
  <si>
    <t>① 下表のうち、お持ちの家財をチェックしてください。</t>
    <rPh sb="2" eb="4">
      <t>カヒョウ</t>
    </rPh>
    <rPh sb="9" eb="10">
      <t>モ</t>
    </rPh>
    <rPh sb="12" eb="14">
      <t>カザイ</t>
    </rPh>
    <phoneticPr fontId="1"/>
  </si>
  <si>
    <t>＜　子供部屋　＞</t>
    <rPh sb="2" eb="4">
      <t>コドモ</t>
    </rPh>
    <rPh sb="4" eb="6">
      <t>ヘヤ</t>
    </rPh>
    <phoneticPr fontId="1"/>
  </si>
  <si>
    <r>
      <t>② その他、上記にない家財</t>
    </r>
    <r>
      <rPr>
        <sz val="7"/>
        <color theme="1"/>
        <rFont val="Meiryo UI"/>
        <family val="3"/>
        <charset val="128"/>
      </rPr>
      <t>（*6）</t>
    </r>
    <r>
      <rPr>
        <sz val="10"/>
        <color theme="1"/>
        <rFont val="Meiryo UI"/>
        <family val="3"/>
        <charset val="128"/>
      </rPr>
      <t>がございましたら、下表に「項目」および「金額」を入力ください。</t>
    </r>
    <rPh sb="4" eb="5">
      <t>ホカ</t>
    </rPh>
    <rPh sb="6" eb="8">
      <t>ジョウキ</t>
    </rPh>
    <rPh sb="11" eb="13">
      <t>カザイ</t>
    </rPh>
    <rPh sb="26" eb="28">
      <t>カヒョウ</t>
    </rPh>
    <rPh sb="30" eb="32">
      <t>コウモク</t>
    </rPh>
    <rPh sb="37" eb="39">
      <t>キンガク</t>
    </rPh>
    <rPh sb="41" eb="43">
      <t>ニュウリョク</t>
    </rPh>
    <phoneticPr fontId="1"/>
  </si>
  <si>
    <t>（*2）カーテン、時計、ごみ箱、洋服タンス、カラーボックス 等</t>
    <rPh sb="30" eb="31">
      <t>ナド</t>
    </rPh>
    <phoneticPr fontId="1"/>
  </si>
  <si>
    <t>（*3）カーテン、マット･絨毯、アイロン、ハードディスクプレイヤー、自転車 等</t>
    <rPh sb="13" eb="15">
      <t>ジュウタン</t>
    </rPh>
    <rPh sb="38" eb="39">
      <t>ナド</t>
    </rPh>
    <phoneticPr fontId="1"/>
  </si>
  <si>
    <r>
      <t>その他</t>
    </r>
    <r>
      <rPr>
        <sz val="7"/>
        <color theme="1"/>
        <rFont val="Meiryo UI"/>
        <family val="3"/>
        <charset val="128"/>
      </rPr>
      <t>（*4）</t>
    </r>
    <phoneticPr fontId="1"/>
  </si>
  <si>
    <r>
      <t>その他</t>
    </r>
    <r>
      <rPr>
        <sz val="7"/>
        <color theme="1"/>
        <rFont val="Meiryo UI"/>
        <family val="3"/>
        <charset val="128"/>
      </rPr>
      <t>（*5）</t>
    </r>
    <phoneticPr fontId="1"/>
  </si>
  <si>
    <t>（*5）トースター、炊飯器、ポット、ホットプレート、コーヒーメーカー、ミキサー、
　　　　  フードプロセッサー、卓上コンロ、IH調理器具、食器洗浄機、浄水器、
　　　　  掃除機 等</t>
    <rPh sb="91" eb="92">
      <t>ナド</t>
    </rPh>
    <phoneticPr fontId="1"/>
  </si>
  <si>
    <t>（*4）書斎机・いす、金庫、カーテン、時計、仏壇、エアコン、扇風機、
　　　　  ファンヒーター、こたつ、ゴルフ用品、園芸用具一式 等</t>
    <rPh sb="66" eb="67">
      <t>ナド</t>
    </rPh>
    <phoneticPr fontId="1"/>
  </si>
  <si>
    <t>（*6）高額貴金属等を除きます。高額貴金属等とは「貴金属、宝玉および宝石ならびに書画、骨とう、彫刻物その他美術品で１個または１組の再取得価額が
　　　　  30万円を超えるもの」をいいます。</t>
    <phoneticPr fontId="1"/>
  </si>
  <si>
    <t xml:space="preserve"> 【STEP1】 世帯人数等を黄色部分のセルに入力してください。</t>
    <rPh sb="9" eb="11">
      <t>セタイ</t>
    </rPh>
    <rPh sb="11" eb="13">
      <t>ニンズウ</t>
    </rPh>
    <rPh sb="13" eb="14">
      <t>ナド</t>
    </rPh>
    <rPh sb="15" eb="17">
      <t>キイロ</t>
    </rPh>
    <rPh sb="17" eb="19">
      <t>ブブン</t>
    </rPh>
    <rPh sb="23" eb="25">
      <t>ニュウリョク</t>
    </rPh>
    <phoneticPr fontId="1"/>
  </si>
  <si>
    <r>
      <t>なお、「目安」欄には当社が実施した市場調査に基づく目安金額</t>
    </r>
    <r>
      <rPr>
        <sz val="7"/>
        <color theme="1"/>
        <rFont val="Meiryo UI"/>
        <family val="3"/>
        <charset val="128"/>
      </rPr>
      <t>（*1）</t>
    </r>
    <r>
      <rPr>
        <sz val="10"/>
        <color theme="1"/>
        <rFont val="Meiryo UI"/>
        <family val="3"/>
        <charset val="128"/>
      </rPr>
      <t>を表示しております。お持ちの家財に比べて目安金額に
乖離がある場合には、「修正」欄に該当項目の家財の総額を入力ください。</t>
    </r>
    <r>
      <rPr>
        <sz val="7"/>
        <color theme="1"/>
        <rFont val="Meiryo UI"/>
        <family val="3"/>
        <charset val="128"/>
      </rPr>
      <t xml:space="preserve">
（*1）目安金額は、当社が2015年3月に実施した市場調査における持ち家にお住まいの方の例をもとに、再取得価額（同等のものを新たに購入するのに必要な金額）で
　　　　　算出したものです。</t>
    </r>
    <rPh sb="4" eb="6">
      <t>メヤス</t>
    </rPh>
    <rPh sb="7" eb="8">
      <t>ラン</t>
    </rPh>
    <rPh sb="10" eb="11">
      <t>トウ</t>
    </rPh>
    <rPh sb="11" eb="12">
      <t>シャ</t>
    </rPh>
    <rPh sb="13" eb="15">
      <t>ジッシ</t>
    </rPh>
    <rPh sb="53" eb="55">
      <t>メヤス</t>
    </rPh>
    <rPh sb="55" eb="57">
      <t>キンガク</t>
    </rPh>
    <rPh sb="59" eb="61">
      <t>カイリ</t>
    </rPh>
    <rPh sb="75" eb="77">
      <t>ガイトウ</t>
    </rPh>
    <rPh sb="77" eb="79">
      <t>コウモク</t>
    </rPh>
    <rPh sb="80" eb="82">
      <t>カザイ</t>
    </rPh>
    <rPh sb="83" eb="85">
      <t>ソウガク</t>
    </rPh>
    <rPh sb="86" eb="88">
      <t>ニュウリョク</t>
    </rPh>
    <rPh sb="104" eb="105">
      <t>トウ</t>
    </rPh>
    <rPh sb="105" eb="106">
      <t>シャ</t>
    </rPh>
    <rPh sb="127" eb="128">
      <t>モ</t>
    </rPh>
    <rPh sb="129" eb="130">
      <t>イエ</t>
    </rPh>
    <rPh sb="132" eb="133">
      <t>ス</t>
    </rPh>
    <rPh sb="136" eb="137">
      <t>カタ</t>
    </rPh>
    <rPh sb="138" eb="139">
      <t>レイ</t>
    </rPh>
    <rPh sb="144" eb="147">
      <t>サイシュトク</t>
    </rPh>
    <rPh sb="147" eb="149">
      <t>カガク</t>
    </rPh>
    <rPh sb="150" eb="152">
      <t>ドウトウ</t>
    </rPh>
    <rPh sb="156" eb="157">
      <t>アラ</t>
    </rPh>
    <rPh sb="159" eb="161">
      <t>コウニュウ</t>
    </rPh>
    <rPh sb="165" eb="167">
      <t>ヒツヨウ</t>
    </rPh>
    <rPh sb="168" eb="170">
      <t>キンガク</t>
    </rPh>
    <rPh sb="178" eb="180">
      <t>サンシュツ</t>
    </rPh>
    <phoneticPr fontId="1"/>
  </si>
  <si>
    <t>＜　寝室　＞</t>
    <rPh sb="2" eb="4">
      <t>シンシツ</t>
    </rPh>
    <phoneticPr fontId="1"/>
  </si>
  <si>
    <t>＜　リビング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</si>
</sst>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万&quot;&quot;円&quot;"/>
    <numFmt numFmtId="178" formatCode="#,##0.0;[Red]\-#,##0.0"/>
    <numFmt numFmtId="179" formatCode="###0.00"/>
    <numFmt numFmtId="180" formatCode="####.00"/>
    <numFmt numFmtId="181" formatCode="#,##0.000;[Red]\-#,##0.000"/>
    <numFmt numFmtId="182" formatCode="#,##0.0&quot;万&quot;&quot;円&quot;"/>
    <numFmt numFmtId="183" formatCode="\(#,##0&quot;万&quot;&quot;円&quot;\)"/>
  </numFmts>
  <fonts count="30">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8"/>
      <color theme="1"/>
      <name val="Meiryo UI"/>
      <family val="3"/>
      <charset val="128"/>
    </font>
    <font>
      <sz val="16"/>
      <color theme="1"/>
      <name val="Meiryo UI"/>
      <family val="3"/>
      <charset val="128"/>
    </font>
    <font>
      <sz val="11"/>
      <color theme="1"/>
      <name val="ＭＳ Ｐゴシック"/>
      <family val="3"/>
      <charset val="128"/>
      <scheme val="minor"/>
    </font>
    <font>
      <sz val="10"/>
      <name val="Arial"/>
      <family val="2"/>
    </font>
    <font>
      <sz val="9"/>
      <color indexed="8"/>
      <name val="MS Gothic"/>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0"/>
      <name val="ＭＳ Ｐゴシック"/>
      <family val="3"/>
      <charset val="128"/>
    </font>
    <font>
      <sz val="9"/>
      <color theme="0"/>
      <name val="Meiryo UI"/>
      <family val="3"/>
      <charset val="128"/>
    </font>
    <font>
      <b/>
      <sz val="16"/>
      <color theme="0"/>
      <name val="Meiryo UI"/>
      <family val="3"/>
      <charset val="128"/>
    </font>
    <font>
      <sz val="6"/>
      <color theme="1"/>
      <name val="Meiryo UI"/>
      <family val="3"/>
      <charset val="128"/>
    </font>
    <font>
      <b/>
      <sz val="12"/>
      <color theme="1"/>
      <name val="Meiryo UI"/>
      <family val="3"/>
      <charset val="128"/>
    </font>
    <font>
      <sz val="7"/>
      <color theme="1"/>
      <name val="Meiryo UI"/>
      <family val="3"/>
      <charset val="128"/>
    </font>
    <font>
      <b/>
      <sz val="20"/>
      <color theme="0"/>
      <name val="Meiryo UI"/>
      <family val="3"/>
      <charset val="128"/>
    </font>
    <font>
      <sz val="11"/>
      <color theme="1"/>
      <name val="ＭＳ Ｐゴシック"/>
      <family val="2"/>
      <charset val="128"/>
      <scheme val="minor"/>
    </font>
    <font>
      <sz val="9"/>
      <color indexed="8"/>
      <name val="Meiryo UI"/>
      <family val="3"/>
      <charset val="128"/>
    </font>
    <font>
      <sz val="11"/>
      <name val="Meiryo UI"/>
      <family val="3"/>
      <charset val="128"/>
    </font>
    <font>
      <sz val="9"/>
      <name val="Meiryo UI"/>
      <family val="3"/>
      <charset val="128"/>
    </font>
    <font>
      <sz val="9"/>
      <color rgb="FFFF0000"/>
      <name val="Meiryo UI"/>
      <family val="3"/>
      <charset val="128"/>
    </font>
    <font>
      <b/>
      <sz val="9"/>
      <color rgb="FFFF0000"/>
      <name val="Meiryo UI"/>
      <family val="3"/>
      <charset val="128"/>
    </font>
    <font>
      <sz val="9"/>
      <color indexed="81"/>
      <name val="MS P ゴシック"/>
      <family val="3"/>
      <charset val="128"/>
    </font>
    <font>
      <b/>
      <sz val="9"/>
      <color indexed="81"/>
      <name val="MS P ゴシック"/>
      <family val="3"/>
      <charset val="128"/>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3"/>
        <bgColor indexed="64"/>
      </patternFill>
    </fill>
    <fill>
      <patternFill patternType="solid">
        <fgColor rgb="FF0000FF"/>
        <bgColor indexed="64"/>
      </patternFill>
    </fill>
    <fill>
      <patternFill patternType="solid">
        <fgColor theme="1"/>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4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right style="thick">
        <color indexed="8"/>
      </right>
      <top style="thick">
        <color indexed="8"/>
      </top>
      <bottom/>
      <diagonal/>
    </border>
    <border>
      <left style="thin">
        <color indexed="8"/>
      </left>
      <right style="thick">
        <color indexed="8"/>
      </right>
      <top style="thick">
        <color indexed="8"/>
      </top>
      <bottom/>
      <diagonal/>
    </border>
    <border>
      <left style="thick">
        <color indexed="8"/>
      </left>
      <right/>
      <top style="thick">
        <color indexed="8"/>
      </top>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bottom/>
      <diagonal/>
    </border>
    <border>
      <left/>
      <right style="thick">
        <color indexed="8"/>
      </right>
      <top/>
      <bottom/>
      <diagonal/>
    </border>
    <border>
      <left style="thin">
        <color indexed="8"/>
      </left>
      <right style="thick">
        <color indexed="8"/>
      </right>
      <top/>
      <bottom/>
      <diagonal/>
    </border>
    <border>
      <left style="thick">
        <color indexed="8"/>
      </left>
      <right style="thick">
        <color indexed="8"/>
      </right>
      <top/>
      <bottom/>
      <diagonal/>
    </border>
    <border>
      <left/>
      <right style="thick">
        <color indexed="8"/>
      </right>
      <top/>
      <bottom style="thick">
        <color indexed="8"/>
      </bottom>
      <diagonal/>
    </border>
    <border>
      <left style="thin">
        <color indexed="8"/>
      </left>
      <right style="thick">
        <color indexed="8"/>
      </right>
      <top/>
      <bottom style="thick">
        <color indexed="8"/>
      </bottom>
      <diagonal/>
    </border>
    <border>
      <left style="thick">
        <color indexed="8"/>
      </left>
      <right style="thick">
        <color indexed="8"/>
      </right>
      <top/>
      <bottom style="thick">
        <color indexed="8"/>
      </bottom>
      <diagonal/>
    </border>
    <border>
      <left style="thin">
        <color indexed="8"/>
      </left>
      <right style="thin">
        <color indexed="8"/>
      </right>
      <top/>
      <bottom style="thin">
        <color indexed="8"/>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ashed">
        <color auto="1"/>
      </top>
      <bottom/>
      <diagonal/>
    </border>
    <border>
      <left/>
      <right/>
      <top/>
      <bottom style="thin">
        <color auto="1"/>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0" fontId="9" fillId="0" borderId="0"/>
    <xf numFmtId="0" fontId="10" fillId="0" borderId="0"/>
    <xf numFmtId="38" fontId="13" fillId="0" borderId="0" applyFont="0" applyFill="0" applyBorder="0" applyAlignment="0" applyProtection="0">
      <alignment vertical="center"/>
    </xf>
    <xf numFmtId="38" fontId="22" fillId="0" borderId="0" applyFont="0" applyFill="0" applyBorder="0" applyAlignment="0" applyProtection="0">
      <alignment vertical="center"/>
    </xf>
  </cellStyleXfs>
  <cellXfs count="279">
    <xf numFmtId="0" fontId="0" fillId="0" borderId="0" xfId="0">
      <alignment vertical="center"/>
    </xf>
    <xf numFmtId="0" fontId="2" fillId="2" borderId="0" xfId="0" applyFont="1" applyFill="1">
      <alignment vertical="center"/>
    </xf>
    <xf numFmtId="0" fontId="2"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lignment vertical="center"/>
    </xf>
    <xf numFmtId="0" fontId="8" fillId="2" borderId="0" xfId="0" applyFont="1" applyFill="1" applyAlignment="1">
      <alignment vertical="center" wrapText="1"/>
    </xf>
    <xf numFmtId="0" fontId="8" fillId="2" borderId="0" xfId="0" applyFont="1" applyFill="1" applyAlignment="1">
      <alignment vertical="center"/>
    </xf>
    <xf numFmtId="0" fontId="3" fillId="2" borderId="0" xfId="0" applyFont="1" applyFill="1" applyBorder="1" applyAlignment="1">
      <alignment horizontal="center" vertical="center"/>
    </xf>
    <xf numFmtId="0" fontId="3" fillId="2" borderId="0" xfId="0" applyFont="1" applyFill="1">
      <alignment vertical="center"/>
    </xf>
    <xf numFmtId="0" fontId="4" fillId="2" borderId="0" xfId="0" applyFont="1" applyFill="1">
      <alignment vertical="center"/>
    </xf>
    <xf numFmtId="0" fontId="9" fillId="0" borderId="0" xfId="1"/>
    <xf numFmtId="0" fontId="11" fillId="0" borderId="13" xfId="2" applyFont="1" applyBorder="1" applyAlignment="1">
      <alignment horizontal="left" wrapText="1"/>
    </xf>
    <xf numFmtId="0" fontId="11" fillId="0" borderId="14" xfId="2" applyFont="1" applyBorder="1" applyAlignment="1">
      <alignment horizontal="center" vertical="top" wrapText="1"/>
    </xf>
    <xf numFmtId="40" fontId="11" fillId="0" borderId="15" xfId="3" applyNumberFormat="1" applyFont="1" applyBorder="1" applyAlignment="1">
      <alignment horizontal="center" vertical="top" wrapText="1"/>
    </xf>
    <xf numFmtId="0" fontId="11" fillId="0" borderId="15" xfId="2" applyFont="1" applyBorder="1" applyAlignment="1">
      <alignment horizontal="center" vertical="top" wrapText="1"/>
    </xf>
    <xf numFmtId="0" fontId="11" fillId="0" borderId="16" xfId="2" applyFont="1" applyBorder="1" applyAlignment="1">
      <alignment horizontal="center" vertical="top" wrapText="1"/>
    </xf>
    <xf numFmtId="0" fontId="14" fillId="4" borderId="0" xfId="2" applyFont="1" applyFill="1" applyAlignment="1">
      <alignment horizontal="center"/>
    </xf>
    <xf numFmtId="0" fontId="9" fillId="5" borderId="0" xfId="1" applyFill="1" applyAlignment="1">
      <alignment horizontal="center"/>
    </xf>
    <xf numFmtId="0" fontId="9" fillId="6" borderId="0" xfId="1" applyFill="1" applyAlignment="1">
      <alignment horizontal="center"/>
    </xf>
    <xf numFmtId="0" fontId="9" fillId="7" borderId="0" xfId="1" applyFill="1" applyAlignment="1">
      <alignment horizontal="center"/>
    </xf>
    <xf numFmtId="0" fontId="11" fillId="0" borderId="17" xfId="2" applyFont="1" applyBorder="1" applyAlignment="1">
      <alignment horizontal="left" wrapText="1"/>
    </xf>
    <xf numFmtId="0" fontId="11" fillId="0" borderId="18" xfId="2" applyFont="1" applyBorder="1" applyAlignment="1">
      <alignment horizontal="center" vertical="top" wrapText="1"/>
    </xf>
    <xf numFmtId="40" fontId="11" fillId="0" borderId="16" xfId="3" applyNumberFormat="1" applyFont="1" applyBorder="1" applyAlignment="1">
      <alignment horizontal="center" vertical="top" wrapText="1"/>
    </xf>
    <xf numFmtId="0" fontId="11" fillId="0" borderId="19" xfId="2" applyFont="1" applyBorder="1" applyAlignment="1">
      <alignment horizontal="center" vertical="top" wrapText="1"/>
    </xf>
    <xf numFmtId="0" fontId="11" fillId="0" borderId="20" xfId="2" applyFont="1" applyBorder="1" applyAlignment="1">
      <alignment horizontal="center" vertical="top" wrapText="1"/>
    </xf>
    <xf numFmtId="0" fontId="15" fillId="0" borderId="0" xfId="2" applyFont="1" applyAlignment="1">
      <alignment horizontal="center"/>
    </xf>
    <xf numFmtId="38" fontId="15" fillId="0" borderId="0" xfId="3" applyFont="1" applyAlignment="1">
      <alignment horizontal="center"/>
    </xf>
    <xf numFmtId="0" fontId="11" fillId="0" borderId="17" xfId="2" applyFont="1" applyBorder="1" applyAlignment="1">
      <alignment horizontal="left" vertical="top"/>
    </xf>
    <xf numFmtId="178" fontId="11" fillId="0" borderId="18" xfId="3" applyNumberFormat="1" applyFont="1" applyBorder="1" applyAlignment="1">
      <alignment horizontal="right" vertical="center"/>
    </xf>
    <xf numFmtId="178" fontId="11" fillId="0" borderId="16" xfId="3" applyNumberFormat="1" applyFont="1" applyBorder="1" applyAlignment="1">
      <alignment horizontal="right" vertical="center"/>
    </xf>
    <xf numFmtId="179" fontId="11" fillId="0" borderId="21" xfId="2" applyNumberFormat="1" applyFont="1" applyBorder="1" applyAlignment="1">
      <alignment horizontal="right" vertical="center"/>
    </xf>
    <xf numFmtId="0" fontId="10" fillId="6" borderId="0" xfId="2" applyFill="1"/>
    <xf numFmtId="38" fontId="13" fillId="0" borderId="0" xfId="3" applyFont="1" applyAlignment="1"/>
    <xf numFmtId="0" fontId="9" fillId="6" borderId="0" xfId="1" applyFill="1"/>
    <xf numFmtId="0" fontId="11" fillId="0" borderId="22" xfId="2" applyFont="1" applyBorder="1" applyAlignment="1">
      <alignment horizontal="left" vertical="top"/>
    </xf>
    <xf numFmtId="178" fontId="11" fillId="0" borderId="23" xfId="3" applyNumberFormat="1" applyFont="1" applyBorder="1" applyAlignment="1">
      <alignment horizontal="right" vertical="center"/>
    </xf>
    <xf numFmtId="178" fontId="11" fillId="0" borderId="24" xfId="3" applyNumberFormat="1" applyFont="1" applyBorder="1" applyAlignment="1">
      <alignment horizontal="right" vertical="center"/>
    </xf>
    <xf numFmtId="180" fontId="11" fillId="0" borderId="21" xfId="2" applyNumberFormat="1" applyFont="1" applyBorder="1" applyAlignment="1">
      <alignment horizontal="right" vertical="center"/>
    </xf>
    <xf numFmtId="0" fontId="10" fillId="0" borderId="0" xfId="2"/>
    <xf numFmtId="0" fontId="9" fillId="7" borderId="0" xfId="1" applyFill="1"/>
    <xf numFmtId="0" fontId="9" fillId="4" borderId="0" xfId="1" applyFill="1"/>
    <xf numFmtId="0" fontId="9" fillId="8" borderId="0" xfId="1" applyFill="1"/>
    <xf numFmtId="0" fontId="9" fillId="9" borderId="0" xfId="1" applyFill="1"/>
    <xf numFmtId="0" fontId="9" fillId="5" borderId="0" xfId="1" applyFill="1"/>
    <xf numFmtId="0" fontId="10" fillId="0" borderId="0" xfId="2" applyFill="1"/>
    <xf numFmtId="0" fontId="10" fillId="4" borderId="0" xfId="2" applyFill="1"/>
    <xf numFmtId="0" fontId="10" fillId="5" borderId="0" xfId="2" applyFill="1"/>
    <xf numFmtId="0" fontId="10" fillId="9" borderId="0" xfId="2" applyFill="1"/>
    <xf numFmtId="38" fontId="13" fillId="5" borderId="0" xfId="3" applyFont="1" applyFill="1" applyAlignment="1"/>
    <xf numFmtId="0" fontId="11" fillId="0" borderId="25" xfId="2" applyFont="1" applyBorder="1" applyAlignment="1">
      <alignment horizontal="left" vertical="top"/>
    </xf>
    <xf numFmtId="178" fontId="11" fillId="0" borderId="26" xfId="3" applyNumberFormat="1" applyFont="1" applyBorder="1" applyAlignment="1">
      <alignment horizontal="right" vertical="center"/>
    </xf>
    <xf numFmtId="178" fontId="11" fillId="0" borderId="27" xfId="3" applyNumberFormat="1" applyFont="1" applyBorder="1" applyAlignment="1">
      <alignment horizontal="right" vertical="center"/>
    </xf>
    <xf numFmtId="179" fontId="11" fillId="0" borderId="28" xfId="2" applyNumberFormat="1" applyFont="1" applyBorder="1" applyAlignment="1">
      <alignment horizontal="right" vertical="center"/>
    </xf>
    <xf numFmtId="0" fontId="9" fillId="6" borderId="0" xfId="1" applyFill="1" applyAlignment="1">
      <alignment wrapText="1"/>
    </xf>
    <xf numFmtId="38" fontId="9" fillId="0" borderId="0" xfId="1" applyNumberFormat="1"/>
    <xf numFmtId="181" fontId="9" fillId="0" borderId="0" xfId="1" applyNumberFormat="1"/>
    <xf numFmtId="181" fontId="13" fillId="0" borderId="0" xfId="3" applyNumberFormat="1" applyFont="1" applyAlignment="1"/>
    <xf numFmtId="0" fontId="9" fillId="4" borderId="0" xfId="1" applyFill="1" applyAlignment="1">
      <alignment wrapText="1"/>
    </xf>
    <xf numFmtId="0" fontId="9" fillId="0" borderId="0" xfId="1" applyAlignment="1">
      <alignment horizontal="right"/>
    </xf>
    <xf numFmtId="0" fontId="9" fillId="5" borderId="0" xfId="1" applyFill="1" applyAlignment="1">
      <alignment wrapText="1"/>
    </xf>
    <xf numFmtId="40" fontId="13" fillId="0" borderId="0" xfId="3" applyNumberFormat="1" applyFont="1" applyAlignment="1"/>
    <xf numFmtId="0" fontId="9" fillId="9" borderId="0" xfId="1" applyFill="1" applyAlignment="1">
      <alignment wrapText="1"/>
    </xf>
    <xf numFmtId="0" fontId="9" fillId="7" borderId="0" xfId="1" applyFill="1" applyAlignment="1">
      <alignment wrapText="1"/>
    </xf>
    <xf numFmtId="0" fontId="9" fillId="0" borderId="0" xfId="1" applyAlignment="1">
      <alignment wrapText="1"/>
    </xf>
    <xf numFmtId="0" fontId="9" fillId="0" borderId="29" xfId="1" applyBorder="1"/>
    <xf numFmtId="38" fontId="13" fillId="0" borderId="29" xfId="3" applyFont="1" applyBorder="1" applyAlignment="1"/>
    <xf numFmtId="0" fontId="9" fillId="0" borderId="29" xfId="1" applyBorder="1" applyAlignment="1">
      <alignment wrapText="1"/>
    </xf>
    <xf numFmtId="181" fontId="13" fillId="0" borderId="29" xfId="3" applyNumberFormat="1" applyFont="1" applyBorder="1" applyAlignment="1"/>
    <xf numFmtId="0" fontId="9" fillId="0" borderId="0" xfId="1" applyBorder="1"/>
    <xf numFmtId="0" fontId="11" fillId="0" borderId="0" xfId="2" applyFont="1" applyBorder="1" applyAlignment="1">
      <alignment horizontal="left" vertical="top"/>
    </xf>
    <xf numFmtId="0" fontId="3" fillId="2" borderId="0" xfId="0" applyFont="1" applyFill="1" applyAlignment="1">
      <alignment horizontal="left" vertical="top" wrapText="1"/>
    </xf>
    <xf numFmtId="177" fontId="7" fillId="2" borderId="0" xfId="0" applyNumberFormat="1" applyFont="1" applyFill="1" applyBorder="1" applyAlignment="1">
      <alignment horizontal="center" vertical="center"/>
    </xf>
    <xf numFmtId="0" fontId="3" fillId="2" borderId="0" xfId="0" applyFont="1" applyFill="1" applyBorder="1" applyAlignment="1">
      <alignment horizontal="center" vertical="center" shrinkToFit="1"/>
    </xf>
    <xf numFmtId="177" fontId="3" fillId="2" borderId="0" xfId="0" applyNumberFormat="1" applyFont="1" applyFill="1" applyBorder="1" applyAlignment="1">
      <alignment horizontal="center" vertical="center"/>
    </xf>
    <xf numFmtId="0" fontId="19" fillId="2" borderId="0" xfId="0" applyFont="1" applyFill="1">
      <alignment vertical="center"/>
    </xf>
    <xf numFmtId="0" fontId="2" fillId="2" borderId="0" xfId="0" applyFont="1" applyFill="1" applyAlignment="1">
      <alignment vertical="top"/>
    </xf>
    <xf numFmtId="0" fontId="18" fillId="2" borderId="0" xfId="0" applyFont="1" applyFill="1" applyBorder="1" applyAlignment="1">
      <alignment horizontal="left" vertical="center"/>
    </xf>
    <xf numFmtId="0" fontId="20" fillId="2" borderId="0" xfId="0" applyFont="1" applyFill="1" applyBorder="1" applyAlignment="1">
      <alignment horizontal="left" vertical="top" wrapText="1"/>
    </xf>
    <xf numFmtId="0" fontId="3" fillId="0" borderId="0" xfId="0" applyFont="1">
      <alignment vertical="center"/>
    </xf>
    <xf numFmtId="0" fontId="3" fillId="0" borderId="0" xfId="1" applyFont="1"/>
    <xf numFmtId="0" fontId="25" fillId="0" borderId="0" xfId="2" applyFont="1" applyAlignment="1">
      <alignment horizontal="center"/>
    </xf>
    <xf numFmtId="38" fontId="25" fillId="0" borderId="0" xfId="3" applyFont="1" applyAlignment="1">
      <alignment horizontal="center"/>
    </xf>
    <xf numFmtId="0" fontId="25" fillId="0" borderId="0" xfId="2" applyFont="1"/>
    <xf numFmtId="38" fontId="23" fillId="0" borderId="0" xfId="3" applyFont="1" applyAlignment="1"/>
    <xf numFmtId="0" fontId="3" fillId="6" borderId="0" xfId="1" applyFont="1" applyFill="1"/>
    <xf numFmtId="0" fontId="3" fillId="4" borderId="0" xfId="1" applyFont="1" applyFill="1"/>
    <xf numFmtId="0" fontId="3" fillId="9" borderId="0" xfId="1" applyFont="1" applyFill="1"/>
    <xf numFmtId="0" fontId="25" fillId="5" borderId="0" xfId="2" applyFont="1" applyFill="1"/>
    <xf numFmtId="0" fontId="3" fillId="7" borderId="0" xfId="1" applyFont="1" applyFill="1"/>
    <xf numFmtId="0" fontId="3" fillId="5" borderId="0" xfId="1" applyFont="1" applyFill="1"/>
    <xf numFmtId="38" fontId="23" fillId="5" borderId="0" xfId="3" applyFont="1" applyFill="1" applyAlignment="1"/>
    <xf numFmtId="0" fontId="23" fillId="0" borderId="0" xfId="2" applyFont="1" applyBorder="1" applyAlignment="1">
      <alignment horizontal="left" wrapText="1"/>
    </xf>
    <xf numFmtId="0" fontId="23" fillId="0" borderId="0" xfId="2" applyFont="1" applyBorder="1" applyAlignment="1">
      <alignment horizontal="center" vertical="top" wrapText="1"/>
    </xf>
    <xf numFmtId="40" fontId="23" fillId="0" borderId="0" xfId="3" applyNumberFormat="1" applyFont="1" applyBorder="1" applyAlignment="1">
      <alignment horizontal="center" vertical="top" wrapText="1"/>
    </xf>
    <xf numFmtId="0" fontId="23" fillId="0" borderId="0" xfId="2" applyFont="1" applyBorder="1" applyAlignment="1">
      <alignment horizontal="left" vertical="top"/>
    </xf>
    <xf numFmtId="178" fontId="23" fillId="0" borderId="0" xfId="3" applyNumberFormat="1" applyFont="1" applyBorder="1" applyAlignment="1">
      <alignment horizontal="right" vertical="center"/>
    </xf>
    <xf numFmtId="179" fontId="23" fillId="0" borderId="0" xfId="2" applyNumberFormat="1" applyFont="1" applyBorder="1" applyAlignment="1">
      <alignment horizontal="right" vertical="center"/>
    </xf>
    <xf numFmtId="180" fontId="23" fillId="0" borderId="0" xfId="2" applyNumberFormat="1" applyFont="1" applyBorder="1" applyAlignment="1">
      <alignment horizontal="right" vertical="center"/>
    </xf>
    <xf numFmtId="178" fontId="23" fillId="0" borderId="0" xfId="4" applyNumberFormat="1" applyFont="1" applyBorder="1" applyAlignment="1">
      <alignment horizontal="right" vertical="center"/>
    </xf>
    <xf numFmtId="0" fontId="3" fillId="0" borderId="0" xfId="1" applyFont="1" applyBorder="1"/>
    <xf numFmtId="0" fontId="25" fillId="0" borderId="0" xfId="2" applyFont="1" applyBorder="1" applyAlignment="1">
      <alignment horizontal="center"/>
    </xf>
    <xf numFmtId="38" fontId="25" fillId="0" borderId="0" xfId="3" applyFont="1" applyBorder="1" applyAlignment="1">
      <alignment horizontal="center"/>
    </xf>
    <xf numFmtId="38" fontId="23" fillId="0" borderId="0" xfId="3" applyFont="1" applyBorder="1" applyAlignment="1"/>
    <xf numFmtId="0" fontId="3" fillId="6" borderId="0" xfId="1" applyFont="1" applyFill="1" applyBorder="1"/>
    <xf numFmtId="0" fontId="3" fillId="7" borderId="0" xfId="1" applyFont="1" applyFill="1" applyBorder="1"/>
    <xf numFmtId="0" fontId="3" fillId="8" borderId="0" xfId="1" applyFont="1" applyFill="1" applyBorder="1"/>
    <xf numFmtId="0" fontId="3" fillId="4" borderId="0" xfId="1" applyFont="1" applyFill="1" applyBorder="1"/>
    <xf numFmtId="0" fontId="3" fillId="9" borderId="0" xfId="1" applyFont="1" applyFill="1" applyBorder="1"/>
    <xf numFmtId="0" fontId="3" fillId="5" borderId="0" xfId="1" applyFont="1" applyFill="1" applyBorder="1"/>
    <xf numFmtId="38" fontId="23" fillId="5" borderId="0" xfId="3" applyFont="1" applyFill="1" applyBorder="1" applyAlignment="1"/>
    <xf numFmtId="178" fontId="3" fillId="0" borderId="0" xfId="4" applyNumberFormat="1" applyFont="1">
      <alignment vertical="center"/>
    </xf>
    <xf numFmtId="0" fontId="25" fillId="6" borderId="0" xfId="2" applyFont="1" applyFill="1"/>
    <xf numFmtId="0" fontId="25" fillId="4" borderId="0" xfId="2" applyFont="1" applyFill="1"/>
    <xf numFmtId="0" fontId="25" fillId="0" borderId="0" xfId="2" applyFont="1" applyFill="1"/>
    <xf numFmtId="0" fontId="25" fillId="9" borderId="0" xfId="2" applyFont="1" applyFill="1"/>
    <xf numFmtId="0" fontId="3" fillId="6" borderId="0" xfId="1" applyFont="1" applyFill="1" applyAlignment="1">
      <alignment wrapText="1"/>
    </xf>
    <xf numFmtId="38" fontId="3" fillId="0" borderId="0" xfId="1" applyNumberFormat="1" applyFont="1"/>
    <xf numFmtId="0" fontId="3" fillId="4" borderId="0" xfId="1" applyFont="1" applyFill="1" applyAlignment="1">
      <alignment wrapText="1"/>
    </xf>
    <xf numFmtId="181" fontId="3" fillId="0" borderId="0" xfId="1" applyNumberFormat="1" applyFont="1"/>
    <xf numFmtId="0" fontId="3" fillId="0" borderId="0" xfId="1" applyFont="1" applyAlignment="1">
      <alignment horizontal="right"/>
    </xf>
    <xf numFmtId="0" fontId="3" fillId="5" borderId="0" xfId="1" applyFont="1" applyFill="1" applyAlignment="1">
      <alignment wrapText="1"/>
    </xf>
    <xf numFmtId="0" fontId="3" fillId="9" borderId="0" xfId="1" applyFont="1" applyFill="1" applyAlignment="1">
      <alignment wrapText="1"/>
    </xf>
    <xf numFmtId="0" fontId="3" fillId="0" borderId="0" xfId="1" applyFont="1" applyAlignment="1">
      <alignment wrapText="1"/>
    </xf>
    <xf numFmtId="0" fontId="3" fillId="0" borderId="29" xfId="1" applyFont="1" applyBorder="1"/>
    <xf numFmtId="38" fontId="3" fillId="0" borderId="0" xfId="4" applyFont="1" applyAlignment="1"/>
    <xf numFmtId="0" fontId="3" fillId="0" borderId="0" xfId="0" applyFont="1" applyAlignment="1">
      <alignment horizontal="center" vertical="center"/>
    </xf>
    <xf numFmtId="0" fontId="3" fillId="8" borderId="0" xfId="1" applyFont="1" applyFill="1"/>
    <xf numFmtId="0" fontId="3" fillId="0" borderId="29" xfId="1" applyFont="1" applyBorder="1" applyAlignment="1">
      <alignment wrapText="1"/>
    </xf>
    <xf numFmtId="38" fontId="23" fillId="0" borderId="29" xfId="3" applyFont="1" applyBorder="1" applyAlignment="1"/>
    <xf numFmtId="0" fontId="3" fillId="7" borderId="0" xfId="1" applyFont="1" applyFill="1" applyAlignment="1">
      <alignment wrapText="1"/>
    </xf>
    <xf numFmtId="0" fontId="26" fillId="0" borderId="0" xfId="0" applyFont="1">
      <alignment vertical="center"/>
    </xf>
    <xf numFmtId="0" fontId="27" fillId="0" borderId="0" xfId="0" applyFont="1">
      <alignment vertical="center"/>
    </xf>
    <xf numFmtId="0" fontId="25" fillId="0" borderId="0" xfId="2" applyFont="1" applyAlignment="1">
      <alignment horizontal="center" vertical="center"/>
    </xf>
    <xf numFmtId="0" fontId="3" fillId="0" borderId="0" xfId="0" applyFont="1" applyAlignment="1">
      <alignment horizontal="center" vertical="center" wrapText="1"/>
    </xf>
    <xf numFmtId="0" fontId="3" fillId="12" borderId="0" xfId="0" applyFont="1" applyFill="1">
      <alignment vertical="center"/>
    </xf>
    <xf numFmtId="38" fontId="3" fillId="0" borderId="0" xfId="4" applyFont="1">
      <alignment vertical="center"/>
    </xf>
    <xf numFmtId="0" fontId="3" fillId="0" borderId="0" xfId="1" applyFont="1" applyAlignment="1">
      <alignment horizontal="center"/>
    </xf>
    <xf numFmtId="38" fontId="23" fillId="12" borderId="0" xfId="3" applyFont="1" applyFill="1" applyAlignment="1"/>
    <xf numFmtId="0" fontId="24" fillId="2" borderId="0" xfId="0" applyFont="1" applyFill="1" applyBorder="1">
      <alignment vertical="center"/>
    </xf>
    <xf numFmtId="0" fontId="4" fillId="2" borderId="0" xfId="0" applyFont="1" applyFill="1" applyBorder="1" applyAlignment="1"/>
    <xf numFmtId="0" fontId="4" fillId="2" borderId="0" xfId="0" applyFont="1" applyFill="1" applyAlignment="1">
      <alignment vertical="top"/>
    </xf>
    <xf numFmtId="0" fontId="2" fillId="2" borderId="0" xfId="0" applyFont="1" applyFill="1" applyAlignment="1">
      <alignment vertical="top" wrapText="1"/>
    </xf>
    <xf numFmtId="0" fontId="2" fillId="2" borderId="0" xfId="0" applyFont="1" applyFill="1" applyBorder="1" applyAlignment="1">
      <alignment horizontal="left" vertical="center" shrinkToFit="1"/>
    </xf>
    <xf numFmtId="0" fontId="2" fillId="2" borderId="0" xfId="0" applyFont="1" applyFill="1" applyBorder="1" applyAlignment="1">
      <alignment vertical="top" wrapText="1"/>
    </xf>
    <xf numFmtId="0" fontId="4" fillId="2" borderId="0" xfId="0" applyFont="1" applyFill="1" applyAlignment="1">
      <alignment vertical="top" wrapText="1"/>
    </xf>
    <xf numFmtId="0" fontId="2" fillId="2" borderId="39" xfId="0" applyFont="1" applyFill="1" applyBorder="1">
      <alignment vertical="center"/>
    </xf>
    <xf numFmtId="0" fontId="4" fillId="2" borderId="0" xfId="0" applyFont="1" applyFill="1" applyBorder="1" applyAlignment="1">
      <alignment horizontal="left" vertical="top" wrapText="1"/>
    </xf>
    <xf numFmtId="0" fontId="2" fillId="2" borderId="40" xfId="0" applyFont="1" applyFill="1" applyBorder="1">
      <alignment vertical="center"/>
    </xf>
    <xf numFmtId="0" fontId="20" fillId="2" borderId="0" xfId="0" applyFont="1" applyFill="1" applyBorder="1" applyAlignment="1">
      <alignment horizontal="left" vertical="top" wrapText="1"/>
    </xf>
    <xf numFmtId="0" fontId="20" fillId="2" borderId="0" xfId="0" applyFont="1" applyFill="1" applyAlignment="1">
      <alignment horizontal="left" vertical="top" wrapText="1"/>
    </xf>
    <xf numFmtId="0" fontId="24" fillId="2" borderId="0" xfId="0" applyFont="1" applyFill="1" applyBorder="1" applyAlignment="1">
      <alignment horizontal="center" vertical="center" shrinkToFit="1"/>
    </xf>
    <xf numFmtId="177" fontId="25" fillId="2" borderId="0" xfId="0" applyNumberFormat="1" applyFont="1" applyFill="1" applyBorder="1" applyAlignment="1">
      <alignment horizontal="center" vertical="center"/>
    </xf>
    <xf numFmtId="0" fontId="20" fillId="2" borderId="0" xfId="0" applyFont="1" applyFill="1" applyBorder="1" applyAlignment="1">
      <alignment vertical="top" wrapText="1"/>
    </xf>
    <xf numFmtId="0" fontId="20" fillId="2" borderId="1" xfId="0" applyFont="1" applyFill="1" applyBorder="1" applyAlignment="1">
      <alignment horizontal="left" vertical="top" wrapText="1"/>
    </xf>
    <xf numFmtId="0" fontId="20" fillId="2" borderId="0" xfId="0" applyFont="1" applyFill="1" applyBorder="1" applyAlignment="1">
      <alignment horizontal="left" vertical="top" wrapText="1"/>
    </xf>
    <xf numFmtId="0" fontId="5" fillId="2" borderId="0" xfId="0" applyFont="1" applyFill="1" applyAlignment="1">
      <alignment horizontal="left"/>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177" fontId="3" fillId="2" borderId="12" xfId="0" applyNumberFormat="1"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16" fillId="10" borderId="41" xfId="0" applyFont="1" applyFill="1" applyBorder="1" applyAlignment="1">
      <alignment horizontal="center" vertical="center"/>
    </xf>
    <xf numFmtId="0" fontId="16" fillId="10" borderId="42" xfId="0" applyFont="1" applyFill="1" applyBorder="1" applyAlignment="1">
      <alignment horizontal="center" vertical="center"/>
    </xf>
    <xf numFmtId="0" fontId="20" fillId="2" borderId="0" xfId="0" applyFont="1" applyFill="1" applyAlignment="1">
      <alignment horizontal="left" vertical="top" wrapText="1"/>
    </xf>
    <xf numFmtId="177" fontId="7" fillId="2" borderId="4"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177" fontId="7" fillId="2" borderId="5"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7" fontId="7" fillId="2" borderId="0"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8"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11" xfId="0"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0" fontId="17" fillId="11" borderId="0" xfId="0" applyFont="1" applyFill="1" applyAlignment="1">
      <alignment horizontal="center" vertical="center"/>
    </xf>
    <xf numFmtId="177" fontId="3" fillId="2" borderId="32" xfId="0" applyNumberFormat="1" applyFont="1" applyFill="1" applyBorder="1" applyAlignment="1">
      <alignment horizontal="center" vertical="center"/>
    </xf>
    <xf numFmtId="177" fontId="3" fillId="2" borderId="33" xfId="0" applyNumberFormat="1" applyFont="1" applyFill="1" applyBorder="1" applyAlignment="1">
      <alignment horizontal="center" vertical="center"/>
    </xf>
    <xf numFmtId="176" fontId="5" fillId="14" borderId="3" xfId="0" applyNumberFormat="1" applyFont="1" applyFill="1" applyBorder="1" applyAlignment="1">
      <alignment horizontal="center" vertical="center"/>
    </xf>
    <xf numFmtId="0" fontId="2" fillId="2" borderId="0" xfId="0" applyFont="1" applyFill="1" applyAlignment="1">
      <alignment horizontal="center" vertical="center"/>
    </xf>
    <xf numFmtId="0" fontId="16" fillId="10" borderId="43" xfId="0" applyFont="1" applyFill="1" applyBorder="1" applyAlignment="1">
      <alignment horizontal="center" vertical="center"/>
    </xf>
    <xf numFmtId="0" fontId="16" fillId="10" borderId="44" xfId="0" applyFont="1" applyFill="1" applyBorder="1" applyAlignment="1">
      <alignment horizontal="center" vertical="center"/>
    </xf>
    <xf numFmtId="0" fontId="16" fillId="10" borderId="46" xfId="0" applyFont="1" applyFill="1" applyBorder="1" applyAlignment="1">
      <alignment horizontal="center" vertical="center"/>
    </xf>
    <xf numFmtId="0" fontId="4" fillId="2" borderId="0" xfId="0" applyFont="1" applyFill="1" applyAlignment="1">
      <alignment horizontal="left" vertical="top" wrapText="1"/>
    </xf>
    <xf numFmtId="177" fontId="3" fillId="2" borderId="34" xfId="0" applyNumberFormat="1" applyFont="1" applyFill="1" applyBorder="1" applyAlignment="1">
      <alignment horizontal="center" vertical="center"/>
    </xf>
    <xf numFmtId="177" fontId="3" fillId="2" borderId="35" xfId="0" applyNumberFormat="1" applyFont="1" applyFill="1" applyBorder="1" applyAlignment="1">
      <alignment horizontal="center" vertical="center"/>
    </xf>
    <xf numFmtId="177" fontId="3" fillId="2" borderId="36" xfId="0" applyNumberFormat="1"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16" fillId="10" borderId="45" xfId="0" applyFont="1" applyFill="1" applyBorder="1" applyAlignment="1">
      <alignment horizontal="center" vertical="center"/>
    </xf>
    <xf numFmtId="177" fontId="3" fillId="2" borderId="30" xfId="0" applyNumberFormat="1" applyFont="1" applyFill="1" applyBorder="1" applyAlignment="1">
      <alignment horizontal="center" vertical="center"/>
    </xf>
    <xf numFmtId="0" fontId="3" fillId="2" borderId="3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8" xfId="0" applyFont="1" applyFill="1" applyBorder="1" applyAlignment="1">
      <alignment horizontal="center" vertical="center"/>
    </xf>
    <xf numFmtId="0" fontId="20" fillId="2" borderId="1" xfId="0" applyFont="1" applyFill="1" applyBorder="1" applyAlignment="1">
      <alignment horizontal="left" vertical="top"/>
    </xf>
    <xf numFmtId="0" fontId="3" fillId="2" borderId="37"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shrinkToFit="1"/>
    </xf>
    <xf numFmtId="0" fontId="4" fillId="2" borderId="0" xfId="0" applyFont="1" applyFill="1" applyBorder="1" applyAlignment="1">
      <alignment horizontal="center"/>
    </xf>
    <xf numFmtId="0" fontId="5" fillId="2" borderId="0" xfId="0" applyFont="1" applyFill="1" applyAlignment="1">
      <alignment horizontal="left" vertical="center"/>
    </xf>
    <xf numFmtId="183" fontId="4" fillId="2" borderId="0" xfId="0" applyNumberFormat="1" applyFont="1" applyFill="1" applyBorder="1" applyAlignment="1">
      <alignment horizontal="center" vertical="top"/>
    </xf>
    <xf numFmtId="183" fontId="4" fillId="2" borderId="7" xfId="0" applyNumberFormat="1" applyFont="1" applyFill="1" applyBorder="1" applyAlignment="1">
      <alignment horizontal="center" vertical="top"/>
    </xf>
    <xf numFmtId="177" fontId="3" fillId="2" borderId="31" xfId="0" applyNumberFormat="1" applyFont="1" applyFill="1" applyBorder="1" applyAlignment="1">
      <alignment horizontal="center" vertical="center"/>
    </xf>
    <xf numFmtId="0" fontId="3" fillId="2" borderId="3" xfId="0" applyFont="1" applyFill="1" applyBorder="1" applyAlignment="1">
      <alignment horizontal="center" vertical="center"/>
    </xf>
    <xf numFmtId="177" fontId="3" fillId="2" borderId="8"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0" fillId="2" borderId="0" xfId="0" applyFont="1" applyFill="1" applyBorder="1" applyAlignment="1">
      <alignment horizontal="center" vertical="top" wrapText="1"/>
    </xf>
    <xf numFmtId="177" fontId="3" fillId="2" borderId="38" xfId="0" applyNumberFormat="1" applyFont="1" applyFill="1" applyBorder="1" applyAlignment="1">
      <alignment horizontal="center" vertical="center"/>
    </xf>
    <xf numFmtId="0" fontId="16" fillId="10" borderId="12" xfId="0" applyFont="1" applyFill="1" applyBorder="1" applyAlignment="1">
      <alignment horizontal="center" vertical="center"/>
    </xf>
    <xf numFmtId="0" fontId="20" fillId="2" borderId="0" xfId="0" applyFont="1" applyFill="1" applyBorder="1" applyAlignment="1">
      <alignment horizontal="left" vertical="top"/>
    </xf>
    <xf numFmtId="0" fontId="3" fillId="2" borderId="30" xfId="0" applyFont="1" applyFill="1" applyBorder="1" applyAlignment="1">
      <alignment horizontal="center" vertical="center"/>
    </xf>
    <xf numFmtId="0" fontId="3" fillId="2" borderId="30" xfId="0" applyFont="1" applyFill="1" applyBorder="1" applyAlignment="1">
      <alignment horizontal="center" vertical="center" shrinkToFit="1"/>
    </xf>
    <xf numFmtId="0" fontId="4" fillId="2" borderId="0" xfId="0" applyFont="1" applyFill="1" applyBorder="1" applyAlignment="1">
      <alignment horizontal="left" vertical="top" wrapText="1"/>
    </xf>
    <xf numFmtId="0" fontId="4" fillId="2" borderId="3" xfId="0" applyFont="1" applyFill="1" applyBorder="1" applyAlignment="1">
      <alignment horizontal="left" vertical="top" wrapText="1"/>
    </xf>
    <xf numFmtId="176" fontId="5" fillId="2" borderId="3" xfId="0" applyNumberFormat="1" applyFont="1" applyFill="1" applyBorder="1" applyAlignment="1">
      <alignment horizontal="center" vertical="center"/>
    </xf>
    <xf numFmtId="177" fontId="3" fillId="2" borderId="40"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0" fontId="21" fillId="11" borderId="0" xfId="0" applyFont="1" applyFill="1" applyAlignment="1">
      <alignment horizontal="center" vertical="center"/>
    </xf>
    <xf numFmtId="0" fontId="2" fillId="3" borderId="10"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3" borderId="1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176" fontId="6" fillId="2" borderId="3" xfId="0" applyNumberFormat="1" applyFont="1" applyFill="1" applyBorder="1" applyAlignment="1">
      <alignment horizontal="center" vertical="center"/>
    </xf>
    <xf numFmtId="0" fontId="3" fillId="2" borderId="0" xfId="0" applyFont="1" applyFill="1" applyAlignment="1">
      <alignment horizontal="left" vertical="top" wrapText="1"/>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4" fillId="2" borderId="0" xfId="0" applyFont="1" applyFill="1" applyBorder="1" applyAlignment="1">
      <alignment horizontal="center" vertical="center" shrinkToFit="1"/>
    </xf>
    <xf numFmtId="177" fontId="25" fillId="2" borderId="0" xfId="0" applyNumberFormat="1" applyFont="1" applyFill="1" applyBorder="1" applyAlignment="1">
      <alignment horizontal="center" vertical="center"/>
    </xf>
    <xf numFmtId="0" fontId="24" fillId="2" borderId="0" xfId="0" applyFont="1" applyFill="1" applyBorder="1" applyAlignment="1">
      <alignment horizontal="center" vertical="center"/>
    </xf>
    <xf numFmtId="182" fontId="25" fillId="2" borderId="0" xfId="0" applyNumberFormat="1" applyFont="1" applyFill="1" applyBorder="1" applyAlignment="1">
      <alignment horizontal="center" vertical="center"/>
    </xf>
    <xf numFmtId="0" fontId="16" fillId="10" borderId="12" xfId="1" applyFont="1" applyFill="1" applyBorder="1" applyAlignment="1">
      <alignment horizontal="center"/>
    </xf>
    <xf numFmtId="0" fontId="3" fillId="13" borderId="10"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11" xfId="0" applyFont="1" applyFill="1" applyBorder="1" applyAlignment="1">
      <alignment horizontal="center" vertical="center"/>
    </xf>
    <xf numFmtId="0" fontId="16" fillId="10" borderId="6" xfId="1" applyFont="1" applyFill="1" applyBorder="1" applyAlignment="1">
      <alignment horizontal="center"/>
    </xf>
    <xf numFmtId="0" fontId="16" fillId="10" borderId="0" xfId="1" applyFont="1" applyFill="1" applyBorder="1" applyAlignment="1">
      <alignment horizontal="center"/>
    </xf>
    <xf numFmtId="0" fontId="3" fillId="5" borderId="0" xfId="1" applyFont="1" applyFill="1" applyAlignment="1">
      <alignment horizontal="center" vertical="center"/>
    </xf>
    <xf numFmtId="0" fontId="3" fillId="5" borderId="10" xfId="1" applyFont="1" applyFill="1" applyBorder="1" applyAlignment="1">
      <alignment horizontal="center" vertical="center"/>
    </xf>
    <xf numFmtId="0" fontId="3" fillId="5" borderId="2" xfId="1" applyFont="1" applyFill="1" applyBorder="1" applyAlignment="1">
      <alignment horizontal="center" vertical="center"/>
    </xf>
    <xf numFmtId="0" fontId="3" fillId="5" borderId="11" xfId="1" applyFont="1" applyFill="1" applyBorder="1" applyAlignment="1">
      <alignment horizontal="center" vertical="center"/>
    </xf>
    <xf numFmtId="0" fontId="3" fillId="6" borderId="0" xfId="1" applyFont="1" applyFill="1" applyAlignment="1">
      <alignment horizontal="center" vertical="center"/>
    </xf>
    <xf numFmtId="0" fontId="3" fillId="6" borderId="0" xfId="1" applyFont="1" applyFill="1" applyAlignment="1">
      <alignment horizontal="center" vertical="center" wrapText="1"/>
    </xf>
    <xf numFmtId="0" fontId="3" fillId="7" borderId="10" xfId="1" applyFont="1" applyFill="1" applyBorder="1" applyAlignment="1">
      <alignment horizontal="center" vertical="center"/>
    </xf>
    <xf numFmtId="0" fontId="3" fillId="7" borderId="2" xfId="1" applyFont="1" applyFill="1" applyBorder="1" applyAlignment="1">
      <alignment horizontal="center" vertical="center"/>
    </xf>
    <xf numFmtId="0" fontId="3" fillId="7" borderId="11" xfId="1" applyFont="1" applyFill="1" applyBorder="1" applyAlignment="1">
      <alignment horizontal="center" vertical="center"/>
    </xf>
    <xf numFmtId="0" fontId="14" fillId="4" borderId="0" xfId="2" applyFont="1" applyFill="1" applyAlignment="1">
      <alignment horizontal="center"/>
    </xf>
    <xf numFmtId="0" fontId="9" fillId="5" borderId="0" xfId="1" applyFill="1" applyAlignment="1">
      <alignment horizontal="center"/>
    </xf>
    <xf numFmtId="0" fontId="9" fillId="6" borderId="0" xfId="1" applyFill="1" applyAlignment="1">
      <alignment horizontal="center"/>
    </xf>
    <xf numFmtId="0" fontId="9" fillId="7" borderId="0" xfId="1" applyFill="1" applyAlignment="1">
      <alignment horizontal="center"/>
    </xf>
    <xf numFmtId="0" fontId="9" fillId="0" borderId="12" xfId="1" applyBorder="1" applyAlignment="1">
      <alignment horizontal="center"/>
    </xf>
  </cellXfs>
  <cellStyles count="5">
    <cellStyle name="桁区切り" xfId="4" builtinId="6"/>
    <cellStyle name="桁区切り 2" xfId="3" xr:uid="{00000000-0005-0000-0000-000001000000}"/>
    <cellStyle name="標準" xfId="0" builtinId="0"/>
    <cellStyle name="標準 2" xfId="1" xr:uid="{00000000-0005-0000-0000-000003000000}"/>
    <cellStyle name="標準_Sheet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参照用（a.チラシ（PC用））'!X15" lockText="1" noThreeD="1"/>
</file>

<file path=xl/ctrlProps/ctrlProp10.xml><?xml version="1.0" encoding="utf-8"?>
<formControlPr xmlns="http://schemas.microsoft.com/office/spreadsheetml/2009/9/main" objectType="CheckBox" fmlaLink="'参照用（a.チラシ（PC用））'!$C$18" lockText="1" noThreeD="1"/>
</file>

<file path=xl/ctrlProps/ctrlProp11.xml><?xml version="1.0" encoding="utf-8"?>
<formControlPr xmlns="http://schemas.microsoft.com/office/spreadsheetml/2009/9/main" objectType="CheckBox" fmlaLink="'参照用（a.チラシ（PC用））'!$C$19" lockText="1" noThreeD="1"/>
</file>

<file path=xl/ctrlProps/ctrlProp12.xml><?xml version="1.0" encoding="utf-8"?>
<formControlPr xmlns="http://schemas.microsoft.com/office/spreadsheetml/2009/9/main" objectType="CheckBox" fmlaLink="'参照用（a.チラシ（PC用））'!C20" lockText="1" noThreeD="1"/>
</file>

<file path=xl/ctrlProps/ctrlProp13.xml><?xml version="1.0" encoding="utf-8"?>
<formControlPr xmlns="http://schemas.microsoft.com/office/spreadsheetml/2009/9/main" objectType="CheckBox" fmlaLink="'参照用（a.チラシ（PC用））'!$C$25" lockText="1" noThreeD="1"/>
</file>

<file path=xl/ctrlProps/ctrlProp14.xml><?xml version="1.0" encoding="utf-8"?>
<formControlPr xmlns="http://schemas.microsoft.com/office/spreadsheetml/2009/9/main" objectType="CheckBox" fmlaLink="'参照用（a.チラシ（PC用））'!$C$26" lockText="1" noThreeD="1"/>
</file>

<file path=xl/ctrlProps/ctrlProp15.xml><?xml version="1.0" encoding="utf-8"?>
<formControlPr xmlns="http://schemas.microsoft.com/office/spreadsheetml/2009/9/main" objectType="CheckBox" fmlaLink="'参照用（a.チラシ（PC用））'!$C$27" lockText="1" noThreeD="1"/>
</file>

<file path=xl/ctrlProps/ctrlProp16.xml><?xml version="1.0" encoding="utf-8"?>
<formControlPr xmlns="http://schemas.microsoft.com/office/spreadsheetml/2009/9/main" objectType="CheckBox" fmlaLink="'参照用（a.チラシ（PC用））'!$C$28" lockText="1" noThreeD="1"/>
</file>

<file path=xl/ctrlProps/ctrlProp17.xml><?xml version="1.0" encoding="utf-8"?>
<formControlPr xmlns="http://schemas.microsoft.com/office/spreadsheetml/2009/9/main" objectType="CheckBox" fmlaLink="'参照用（a.チラシ（PC用））'!$C$29" lockText="1" noThreeD="1"/>
</file>

<file path=xl/ctrlProps/ctrlProp18.xml><?xml version="1.0" encoding="utf-8"?>
<formControlPr xmlns="http://schemas.microsoft.com/office/spreadsheetml/2009/9/main" objectType="CheckBox" fmlaLink="'参照用（a.チラシ（PC用））'!$C$30" lockText="1" noThreeD="1"/>
</file>

<file path=xl/ctrlProps/ctrlProp19.xml><?xml version="1.0" encoding="utf-8"?>
<formControlPr xmlns="http://schemas.microsoft.com/office/spreadsheetml/2009/9/main" objectType="CheckBox" fmlaLink="'参照用（a.チラシ（PC用））'!$C$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参照用（a.チラシ（PC用））'!$X$29" lockText="1" noThreeD="1"/>
</file>

<file path=xl/ctrlProps/ctrlProp21.xml><?xml version="1.0" encoding="utf-8"?>
<formControlPr xmlns="http://schemas.microsoft.com/office/spreadsheetml/2009/9/main" objectType="CheckBox" fmlaLink="'参照用（a.チラシ（PC用））'!$X$28" lockText="1" noThreeD="1"/>
</file>

<file path=xl/ctrlProps/ctrlProp22.xml><?xml version="1.0" encoding="utf-8"?>
<formControlPr xmlns="http://schemas.microsoft.com/office/spreadsheetml/2009/9/main" objectType="CheckBox" fmlaLink="'参照用（a.チラシ（PC用））'!$X$27" lockText="1" noThreeD="1"/>
</file>

<file path=xl/ctrlProps/ctrlProp23.xml><?xml version="1.0" encoding="utf-8"?>
<formControlPr xmlns="http://schemas.microsoft.com/office/spreadsheetml/2009/9/main" objectType="CheckBox" fmlaLink="'参照用（a.チラシ（PC用））'!$X$26" lockText="1" noThreeD="1"/>
</file>

<file path=xl/ctrlProps/ctrlProp24.xml><?xml version="1.0" encoding="utf-8"?>
<formControlPr xmlns="http://schemas.microsoft.com/office/spreadsheetml/2009/9/main" objectType="CheckBox" fmlaLink="'参照用（a.チラシ（PC用））'!$X$25" lockText="1" noThreeD="1"/>
</file>

<file path=xl/ctrlProps/ctrlProp25.xml><?xml version="1.0" encoding="utf-8"?>
<formControlPr xmlns="http://schemas.microsoft.com/office/spreadsheetml/2009/9/main" objectType="CheckBox" fmlaLink="'参照用（a.チラシ（PC用））'!$X$30"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参照用（a.チラシ（PC用））'!X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参照用（a.チラシ（PC用））'!X1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参照用（a.チラシ（PC用））'!X1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参照用（a.チラシ（PC用））'!X15"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参照用（a.チラシ（PC用））'!X16" lockText="1" noThreeD="1"/>
</file>

<file path=xl/ctrlProps/ctrlProp57.xml><?xml version="1.0" encoding="utf-8"?>
<formControlPr xmlns="http://schemas.microsoft.com/office/spreadsheetml/2009/9/main" objectType="CheckBox" fmlaLink="'参照用（a.チラシ（PC用））'!X17" lockText="1" noThreeD="1"/>
</file>

<file path=xl/ctrlProps/ctrlProp58.xml><?xml version="1.0" encoding="utf-8"?>
<formControlPr xmlns="http://schemas.microsoft.com/office/spreadsheetml/2009/9/main" objectType="CheckBox" fmlaLink="'参照用（a.チラシ（PC用））'!X18" lockText="1" noThreeD="1"/>
</file>

<file path=xl/ctrlProps/ctrlProp59.xml><?xml version="1.0" encoding="utf-8"?>
<formControlPr xmlns="http://schemas.microsoft.com/office/spreadsheetml/2009/9/main" objectType="CheckBox" fmlaLink="'参照用（a.チラシ（PC用））'!C15" lockText="1" noThreeD="1"/>
</file>

<file path=xl/ctrlProps/ctrlProp6.xml><?xml version="1.0" encoding="utf-8"?>
<formControlPr xmlns="http://schemas.microsoft.com/office/spreadsheetml/2009/9/main" objectType="CheckBox" fmlaLink="'参照用（a.チラシ（PC用））'!C15" lockText="1" noThreeD="1"/>
</file>

<file path=xl/ctrlProps/ctrlProp60.xml><?xml version="1.0" encoding="utf-8"?>
<formControlPr xmlns="http://schemas.microsoft.com/office/spreadsheetml/2009/9/main" objectType="CheckBox" fmlaLink="'参照用（a.チラシ（PC用））'!$X$19" lockText="1" noThreeD="1"/>
</file>

<file path=xl/ctrlProps/ctrlProp61.xml><?xml version="1.0" encoding="utf-8"?>
<formControlPr xmlns="http://schemas.microsoft.com/office/spreadsheetml/2009/9/main" objectType="CheckBox" fmlaLink="'参照用（a.チラシ（PC用））'!$C$16" lockText="1" noThreeD="1"/>
</file>

<file path=xl/ctrlProps/ctrlProp62.xml><?xml version="1.0" encoding="utf-8"?>
<formControlPr xmlns="http://schemas.microsoft.com/office/spreadsheetml/2009/9/main" objectType="CheckBox" fmlaLink="'参照用（a.チラシ（PC用））'!$C$17" lockText="1" noThreeD="1"/>
</file>

<file path=xl/ctrlProps/ctrlProp63.xml><?xml version="1.0" encoding="utf-8"?>
<formControlPr xmlns="http://schemas.microsoft.com/office/spreadsheetml/2009/9/main" objectType="CheckBox" fmlaLink="'参照用（a.チラシ（PC用））'!$C$18" lockText="1" noThreeD="1"/>
</file>

<file path=xl/ctrlProps/ctrlProp64.xml><?xml version="1.0" encoding="utf-8"?>
<formControlPr xmlns="http://schemas.microsoft.com/office/spreadsheetml/2009/9/main" objectType="CheckBox" fmlaLink="'参照用（a.チラシ（PC用））'!$C$19" lockText="1" noThreeD="1"/>
</file>

<file path=xl/ctrlProps/ctrlProp65.xml><?xml version="1.0" encoding="utf-8"?>
<formControlPr xmlns="http://schemas.microsoft.com/office/spreadsheetml/2009/9/main" objectType="CheckBox" fmlaLink="'参照用（a.チラシ（PC用））'!C20" lockText="1" noThreeD="1"/>
</file>

<file path=xl/ctrlProps/ctrlProp66.xml><?xml version="1.0" encoding="utf-8"?>
<formControlPr xmlns="http://schemas.microsoft.com/office/spreadsheetml/2009/9/main" objectType="CheckBox" fmlaLink="'参照用（a.チラシ（PC用））'!$C$25" lockText="1" noThreeD="1"/>
</file>

<file path=xl/ctrlProps/ctrlProp67.xml><?xml version="1.0" encoding="utf-8"?>
<formControlPr xmlns="http://schemas.microsoft.com/office/spreadsheetml/2009/9/main" objectType="CheckBox" fmlaLink="'参照用（a.チラシ（PC用））'!$C$26" lockText="1" noThreeD="1"/>
</file>

<file path=xl/ctrlProps/ctrlProp68.xml><?xml version="1.0" encoding="utf-8"?>
<formControlPr xmlns="http://schemas.microsoft.com/office/spreadsheetml/2009/9/main" objectType="CheckBox" fmlaLink="'参照用（a.チラシ（PC用））'!$C$27" lockText="1" noThreeD="1"/>
</file>

<file path=xl/ctrlProps/ctrlProp69.xml><?xml version="1.0" encoding="utf-8"?>
<formControlPr xmlns="http://schemas.microsoft.com/office/spreadsheetml/2009/9/main" objectType="CheckBox" fmlaLink="'参照用（a.チラシ（PC用））'!$C$28" lockText="1" noThreeD="1"/>
</file>

<file path=xl/ctrlProps/ctrlProp7.xml><?xml version="1.0" encoding="utf-8"?>
<formControlPr xmlns="http://schemas.microsoft.com/office/spreadsheetml/2009/9/main" objectType="CheckBox" fmlaLink="'参照用（a.チラシ（PC用））'!$X$19" lockText="1" noThreeD="1"/>
</file>

<file path=xl/ctrlProps/ctrlProp70.xml><?xml version="1.0" encoding="utf-8"?>
<formControlPr xmlns="http://schemas.microsoft.com/office/spreadsheetml/2009/9/main" objectType="CheckBox" fmlaLink="'参照用（a.チラシ（PC用））'!$C$29" lockText="1" noThreeD="1"/>
</file>

<file path=xl/ctrlProps/ctrlProp71.xml><?xml version="1.0" encoding="utf-8"?>
<formControlPr xmlns="http://schemas.microsoft.com/office/spreadsheetml/2009/9/main" objectType="CheckBox" fmlaLink="'参照用（a.チラシ（PC用））'!$C$30" lockText="1" noThreeD="1"/>
</file>

<file path=xl/ctrlProps/ctrlProp72.xml><?xml version="1.0" encoding="utf-8"?>
<formControlPr xmlns="http://schemas.microsoft.com/office/spreadsheetml/2009/9/main" objectType="CheckBox" fmlaLink="'参照用（a.チラシ（PC用））'!$C$31" lockText="1" noThreeD="1"/>
</file>

<file path=xl/ctrlProps/ctrlProp73.xml><?xml version="1.0" encoding="utf-8"?>
<formControlPr xmlns="http://schemas.microsoft.com/office/spreadsheetml/2009/9/main" objectType="CheckBox" fmlaLink="'参照用（a.チラシ（PC用））'!$X$30" lockText="1" noThreeD="1"/>
</file>

<file path=xl/ctrlProps/ctrlProp74.xml><?xml version="1.0" encoding="utf-8"?>
<formControlPr xmlns="http://schemas.microsoft.com/office/spreadsheetml/2009/9/main" objectType="CheckBox" fmlaLink="'参照用（a.チラシ（PC用））'!$X$29" lockText="1" noThreeD="1"/>
</file>

<file path=xl/ctrlProps/ctrlProp75.xml><?xml version="1.0" encoding="utf-8"?>
<formControlPr xmlns="http://schemas.microsoft.com/office/spreadsheetml/2009/9/main" objectType="CheckBox" fmlaLink="'参照用（a.チラシ（PC用））'!$X$28" lockText="1" noThreeD="1"/>
</file>

<file path=xl/ctrlProps/ctrlProp76.xml><?xml version="1.0" encoding="utf-8"?>
<formControlPr xmlns="http://schemas.microsoft.com/office/spreadsheetml/2009/9/main" objectType="CheckBox" fmlaLink="'参照用（a.チラシ（PC用））'!$X$27" lockText="1" noThreeD="1"/>
</file>

<file path=xl/ctrlProps/ctrlProp77.xml><?xml version="1.0" encoding="utf-8"?>
<formControlPr xmlns="http://schemas.microsoft.com/office/spreadsheetml/2009/9/main" objectType="CheckBox" fmlaLink="'参照用（a.チラシ（PC用））'!$X$26" lockText="1" noThreeD="1"/>
</file>

<file path=xl/ctrlProps/ctrlProp78.xml><?xml version="1.0" encoding="utf-8"?>
<formControlPr xmlns="http://schemas.microsoft.com/office/spreadsheetml/2009/9/main" objectType="CheckBox" fmlaLink="'参照用（a.チラシ（PC用））'!$X$25" lockText="1" noThreeD="1"/>
</file>

<file path=xl/ctrlProps/ctrlProp79.xml><?xml version="1.0" encoding="utf-8"?>
<formControlPr xmlns="http://schemas.microsoft.com/office/spreadsheetml/2009/9/main" objectType="CheckBox" fmlaLink="'参照用（a.チラシ（PC用））'!$X$19" lockText="1" noThreeD="1"/>
</file>

<file path=xl/ctrlProps/ctrlProp8.xml><?xml version="1.0" encoding="utf-8"?>
<formControlPr xmlns="http://schemas.microsoft.com/office/spreadsheetml/2009/9/main" objectType="CheckBox" fmlaLink="'参照用（a.チラシ（PC用））'!$C$16" lockText="1" noThreeD="1"/>
</file>

<file path=xl/ctrlProps/ctrlProp9.xml><?xml version="1.0" encoding="utf-8"?>
<formControlPr xmlns="http://schemas.microsoft.com/office/spreadsheetml/2009/9/main" objectType="CheckBox" fmlaLink="'参照用（a.チラシ（PC用））'!$C$1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49783</xdr:colOff>
      <xdr:row>46</xdr:row>
      <xdr:rowOff>6872</xdr:rowOff>
    </xdr:from>
    <xdr:to>
      <xdr:col>30</xdr:col>
      <xdr:colOff>115451</xdr:colOff>
      <xdr:row>48</xdr:row>
      <xdr:rowOff>9070</xdr:rowOff>
    </xdr:to>
    <xdr:sp macro="" textlink="">
      <xdr:nvSpPr>
        <xdr:cNvPr id="28" name="フローチャート: 抜出し 27">
          <a:extLst>
            <a:ext uri="{FF2B5EF4-FFF2-40B4-BE49-F238E27FC236}">
              <a16:creationId xmlns:a16="http://schemas.microsoft.com/office/drawing/2014/main" id="{00000000-0008-0000-0000-00001C000000}"/>
            </a:ext>
          </a:extLst>
        </xdr:cNvPr>
        <xdr:cNvSpPr/>
      </xdr:nvSpPr>
      <xdr:spPr>
        <a:xfrm rot="10800000">
          <a:off x="1995604" y="8184765"/>
          <a:ext cx="3426633" cy="369591"/>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24</xdr:col>
          <xdr:colOff>7620</xdr:colOff>
          <xdr:row>14</xdr:row>
          <xdr:rowOff>182880</xdr:rowOff>
        </xdr:from>
        <xdr:to>
          <xdr:col>25</xdr:col>
          <xdr:colOff>68580</xdr:colOff>
          <xdr:row>16</xdr:row>
          <xdr:rowOff>7620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15</xdr:row>
          <xdr:rowOff>182880</xdr:rowOff>
        </xdr:from>
        <xdr:to>
          <xdr:col>25</xdr:col>
          <xdr:colOff>68580</xdr:colOff>
          <xdr:row>17</xdr:row>
          <xdr:rowOff>7620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15</xdr:row>
          <xdr:rowOff>182880</xdr:rowOff>
        </xdr:from>
        <xdr:to>
          <xdr:col>25</xdr:col>
          <xdr:colOff>68580</xdr:colOff>
          <xdr:row>17</xdr:row>
          <xdr:rowOff>7620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16</xdr:row>
          <xdr:rowOff>182880</xdr:rowOff>
        </xdr:from>
        <xdr:to>
          <xdr:col>25</xdr:col>
          <xdr:colOff>68580</xdr:colOff>
          <xdr:row>18</xdr:row>
          <xdr:rowOff>7620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17</xdr:row>
          <xdr:rowOff>182880</xdr:rowOff>
        </xdr:from>
        <xdr:to>
          <xdr:col>25</xdr:col>
          <xdr:colOff>68580</xdr:colOff>
          <xdr:row>19</xdr:row>
          <xdr:rowOff>7620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14</xdr:row>
          <xdr:rowOff>182880</xdr:rowOff>
        </xdr:from>
        <xdr:to>
          <xdr:col>4</xdr:col>
          <xdr:colOff>68580</xdr:colOff>
          <xdr:row>16</xdr:row>
          <xdr:rowOff>7620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157351</xdr:colOff>
      <xdr:row>53</xdr:row>
      <xdr:rowOff>172358</xdr:rowOff>
    </xdr:from>
    <xdr:to>
      <xdr:col>40</xdr:col>
      <xdr:colOff>74543</xdr:colOff>
      <xdr:row>58</xdr:row>
      <xdr:rowOff>127000</xdr:rowOff>
    </xdr:to>
    <xdr:sp macro="" textlink="">
      <xdr:nvSpPr>
        <xdr:cNvPr id="9" name="メモ 8">
          <a:extLst>
            <a:ext uri="{FF2B5EF4-FFF2-40B4-BE49-F238E27FC236}">
              <a16:creationId xmlns:a16="http://schemas.microsoft.com/office/drawing/2014/main" id="{00000000-0008-0000-0000-000009000000}"/>
            </a:ext>
          </a:extLst>
        </xdr:cNvPr>
        <xdr:cNvSpPr/>
      </xdr:nvSpPr>
      <xdr:spPr>
        <a:xfrm>
          <a:off x="483922" y="9443358"/>
          <a:ext cx="6122050" cy="907142"/>
        </a:xfrm>
        <a:prstGeom prst="foldedCorner">
          <a:avLst>
            <a:gd name="adj" fmla="val 1206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家財”の価額は予想以上に高額です！</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600">
              <a:solidFill>
                <a:sysClr val="windowText" lastClr="000000"/>
              </a:solidFill>
              <a:latin typeface="Meiryo UI" panose="020B0604030504040204" pitchFamily="50" charset="-128"/>
              <a:ea typeface="Meiryo UI" panose="020B0604030504040204" pitchFamily="50" charset="-128"/>
            </a:rPr>
            <a:t>ぜひ家財の補償を、地震保険とセットでご加入ください。</a:t>
          </a:r>
        </a:p>
      </xdr:txBody>
    </xdr:sp>
    <xdr:clientData/>
  </xdr:twoCellAnchor>
  <mc:AlternateContent xmlns:mc="http://schemas.openxmlformats.org/markup-compatibility/2006">
    <mc:Choice xmlns:a14="http://schemas.microsoft.com/office/drawing/2010/main" Requires="a14">
      <xdr:twoCellAnchor>
        <xdr:from>
          <xdr:col>24</xdr:col>
          <xdr:colOff>7620</xdr:colOff>
          <xdr:row>18</xdr:row>
          <xdr:rowOff>175260</xdr:rowOff>
        </xdr:from>
        <xdr:to>
          <xdr:col>25</xdr:col>
          <xdr:colOff>68580</xdr:colOff>
          <xdr:row>19</xdr:row>
          <xdr:rowOff>182880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15</xdr:row>
          <xdr:rowOff>182880</xdr:rowOff>
        </xdr:from>
        <xdr:to>
          <xdr:col>4</xdr:col>
          <xdr:colOff>68580</xdr:colOff>
          <xdr:row>17</xdr:row>
          <xdr:rowOff>7620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16</xdr:row>
          <xdr:rowOff>182880</xdr:rowOff>
        </xdr:from>
        <xdr:to>
          <xdr:col>4</xdr:col>
          <xdr:colOff>68580</xdr:colOff>
          <xdr:row>18</xdr:row>
          <xdr:rowOff>7620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17</xdr:row>
          <xdr:rowOff>182880</xdr:rowOff>
        </xdr:from>
        <xdr:to>
          <xdr:col>4</xdr:col>
          <xdr:colOff>68580</xdr:colOff>
          <xdr:row>19</xdr:row>
          <xdr:rowOff>7620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18</xdr:row>
          <xdr:rowOff>182880</xdr:rowOff>
        </xdr:from>
        <xdr:to>
          <xdr:col>4</xdr:col>
          <xdr:colOff>68580</xdr:colOff>
          <xdr:row>20</xdr:row>
          <xdr:rowOff>7620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19</xdr:row>
          <xdr:rowOff>137160</xdr:rowOff>
        </xdr:from>
        <xdr:to>
          <xdr:col>4</xdr:col>
          <xdr:colOff>83820</xdr:colOff>
          <xdr:row>21</xdr:row>
          <xdr:rowOff>45720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26</xdr:row>
          <xdr:rowOff>182880</xdr:rowOff>
        </xdr:from>
        <xdr:to>
          <xdr:col>4</xdr:col>
          <xdr:colOff>68580</xdr:colOff>
          <xdr:row>28</xdr:row>
          <xdr:rowOff>7620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27</xdr:row>
          <xdr:rowOff>182880</xdr:rowOff>
        </xdr:from>
        <xdr:to>
          <xdr:col>4</xdr:col>
          <xdr:colOff>68580</xdr:colOff>
          <xdr:row>29</xdr:row>
          <xdr:rowOff>7620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28</xdr:row>
          <xdr:rowOff>182880</xdr:rowOff>
        </xdr:from>
        <xdr:to>
          <xdr:col>4</xdr:col>
          <xdr:colOff>68580</xdr:colOff>
          <xdr:row>30</xdr:row>
          <xdr:rowOff>7620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29</xdr:row>
          <xdr:rowOff>182880</xdr:rowOff>
        </xdr:from>
        <xdr:to>
          <xdr:col>4</xdr:col>
          <xdr:colOff>68580</xdr:colOff>
          <xdr:row>31</xdr:row>
          <xdr:rowOff>7620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30</xdr:row>
          <xdr:rowOff>182880</xdr:rowOff>
        </xdr:from>
        <xdr:to>
          <xdr:col>4</xdr:col>
          <xdr:colOff>68580</xdr:colOff>
          <xdr:row>32</xdr:row>
          <xdr:rowOff>7620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31</xdr:row>
          <xdr:rowOff>182880</xdr:rowOff>
        </xdr:from>
        <xdr:to>
          <xdr:col>4</xdr:col>
          <xdr:colOff>68580</xdr:colOff>
          <xdr:row>33</xdr:row>
          <xdr:rowOff>7620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32</xdr:row>
          <xdr:rowOff>144780</xdr:rowOff>
        </xdr:from>
        <xdr:to>
          <xdr:col>4</xdr:col>
          <xdr:colOff>76200</xdr:colOff>
          <xdr:row>34</xdr:row>
          <xdr:rowOff>22860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30</xdr:row>
          <xdr:rowOff>182880</xdr:rowOff>
        </xdr:from>
        <xdr:to>
          <xdr:col>25</xdr:col>
          <xdr:colOff>68580</xdr:colOff>
          <xdr:row>32</xdr:row>
          <xdr:rowOff>7620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29</xdr:row>
          <xdr:rowOff>182880</xdr:rowOff>
        </xdr:from>
        <xdr:to>
          <xdr:col>25</xdr:col>
          <xdr:colOff>68580</xdr:colOff>
          <xdr:row>31</xdr:row>
          <xdr:rowOff>7620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28</xdr:row>
          <xdr:rowOff>182880</xdr:rowOff>
        </xdr:from>
        <xdr:to>
          <xdr:col>25</xdr:col>
          <xdr:colOff>68580</xdr:colOff>
          <xdr:row>30</xdr:row>
          <xdr:rowOff>7620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27</xdr:row>
          <xdr:rowOff>182880</xdr:rowOff>
        </xdr:from>
        <xdr:to>
          <xdr:col>25</xdr:col>
          <xdr:colOff>68580</xdr:colOff>
          <xdr:row>29</xdr:row>
          <xdr:rowOff>7620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26</xdr:row>
          <xdr:rowOff>182880</xdr:rowOff>
        </xdr:from>
        <xdr:to>
          <xdr:col>25</xdr:col>
          <xdr:colOff>68580</xdr:colOff>
          <xdr:row>28</xdr:row>
          <xdr:rowOff>7620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31</xdr:row>
          <xdr:rowOff>175260</xdr:rowOff>
        </xdr:from>
        <xdr:to>
          <xdr:col>25</xdr:col>
          <xdr:colOff>68580</xdr:colOff>
          <xdr:row>32</xdr:row>
          <xdr:rowOff>182880</xdr:rowOff>
        </xdr:to>
        <xdr:sp macro="" textlink="">
          <xdr:nvSpPr>
            <xdr:cNvPr id="3187" name="Check Box 93"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49783</xdr:colOff>
      <xdr:row>39</xdr:row>
      <xdr:rowOff>102126</xdr:rowOff>
    </xdr:from>
    <xdr:to>
      <xdr:col>30</xdr:col>
      <xdr:colOff>115451</xdr:colOff>
      <xdr:row>40</xdr:row>
      <xdr:rowOff>123265</xdr:rowOff>
    </xdr:to>
    <xdr:sp macro="" textlink="">
      <xdr:nvSpPr>
        <xdr:cNvPr id="2" name="フローチャート: 抜出し 1">
          <a:extLst>
            <a:ext uri="{FF2B5EF4-FFF2-40B4-BE49-F238E27FC236}">
              <a16:creationId xmlns:a16="http://schemas.microsoft.com/office/drawing/2014/main" id="{00000000-0008-0000-0100-000002000000}"/>
            </a:ext>
          </a:extLst>
        </xdr:cNvPr>
        <xdr:cNvSpPr/>
      </xdr:nvSpPr>
      <xdr:spPr>
        <a:xfrm rot="10800000">
          <a:off x="1935733" y="7388751"/>
          <a:ext cx="3323218" cy="221164"/>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163701</xdr:colOff>
      <xdr:row>46</xdr:row>
      <xdr:rowOff>149086</xdr:rowOff>
    </xdr:from>
    <xdr:to>
      <xdr:col>40</xdr:col>
      <xdr:colOff>74543</xdr:colOff>
      <xdr:row>51</xdr:row>
      <xdr:rowOff>53605</xdr:rowOff>
    </xdr:to>
    <xdr:sp macro="" textlink="">
      <xdr:nvSpPr>
        <xdr:cNvPr id="9" name="メモ 8">
          <a:extLst>
            <a:ext uri="{FF2B5EF4-FFF2-40B4-BE49-F238E27FC236}">
              <a16:creationId xmlns:a16="http://schemas.microsoft.com/office/drawing/2014/main" id="{00000000-0008-0000-0100-000009000000}"/>
            </a:ext>
          </a:extLst>
        </xdr:cNvPr>
        <xdr:cNvSpPr/>
      </xdr:nvSpPr>
      <xdr:spPr>
        <a:xfrm>
          <a:off x="506601" y="8559661"/>
          <a:ext cx="6425942" cy="857019"/>
        </a:xfrm>
        <a:prstGeom prst="foldedCorne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13611</xdr:colOff>
      <xdr:row>46</xdr:row>
      <xdr:rowOff>151768</xdr:rowOff>
    </xdr:from>
    <xdr:to>
      <xdr:col>38</xdr:col>
      <xdr:colOff>61279</xdr:colOff>
      <xdr:row>51</xdr:row>
      <xdr:rowOff>79085</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870861" y="8562343"/>
          <a:ext cx="5705518" cy="879817"/>
        </a:xfrm>
        <a:prstGeom prst="rect">
          <a:avLst/>
        </a:prstGeom>
      </xdr:spPr>
    </xdr:pic>
    <xdr:clientData/>
  </xdr:twoCellAnchor>
  <xdr:twoCellAnchor>
    <xdr:from>
      <xdr:col>29</xdr:col>
      <xdr:colOff>50907</xdr:colOff>
      <xdr:row>54</xdr:row>
      <xdr:rowOff>22410</xdr:rowOff>
    </xdr:from>
    <xdr:to>
      <xdr:col>42</xdr:col>
      <xdr:colOff>85645</xdr:colOff>
      <xdr:row>59</xdr:row>
      <xdr:rowOff>134469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022957" y="9795060"/>
          <a:ext cx="2263588" cy="1016934"/>
        </a:xfrm>
        <a:prstGeom prst="rect">
          <a:avLst/>
        </a:prstGeom>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650">
              <a:latin typeface="Meiryo UI" panose="020B0604030504040204" pitchFamily="50" charset="-128"/>
              <a:ea typeface="Meiryo UI" panose="020B0604030504040204" pitchFamily="50" charset="-128"/>
            </a:rPr>
            <a:t>条件：充実タイプ（*</a:t>
          </a:r>
          <a:r>
            <a:rPr kumimoji="1" lang="en-US" altLang="ja-JP" sz="650">
              <a:latin typeface="Meiryo UI" panose="020B0604030504040204" pitchFamily="50" charset="-128"/>
              <a:ea typeface="Meiryo UI" panose="020B0604030504040204" pitchFamily="50" charset="-128"/>
            </a:rPr>
            <a:t>1</a:t>
          </a:r>
          <a:r>
            <a:rPr kumimoji="1" lang="ja-JP" altLang="en-US" sz="650">
              <a:latin typeface="Meiryo UI" panose="020B0604030504040204" pitchFamily="50" charset="-128"/>
              <a:ea typeface="Meiryo UI" panose="020B0604030504040204" pitchFamily="50" charset="-128"/>
            </a:rPr>
            <a:t>）、免責金額（自己負担額）</a:t>
          </a:r>
          <a:r>
            <a:rPr kumimoji="1" lang="en-US" altLang="ja-JP" sz="650">
              <a:latin typeface="Meiryo UI" panose="020B0604030504040204" pitchFamily="50" charset="-128"/>
              <a:ea typeface="Meiryo UI" panose="020B0604030504040204" pitchFamily="50" charset="-128"/>
            </a:rPr>
            <a:t>5</a:t>
          </a:r>
          <a:r>
            <a:rPr kumimoji="1" lang="ja-JP" altLang="en-US" sz="650">
              <a:latin typeface="Meiryo UI" panose="020B0604030504040204" pitchFamily="50" charset="-128"/>
              <a:ea typeface="Meiryo UI" panose="020B0604030504040204" pitchFamily="50" charset="-128"/>
            </a:rPr>
            <a:t>千円・破損等支払限度額 </a:t>
          </a:r>
          <a:r>
            <a:rPr kumimoji="1" lang="en-US" altLang="ja-JP" sz="650">
              <a:latin typeface="Meiryo UI" panose="020B0604030504040204" pitchFamily="50" charset="-128"/>
              <a:ea typeface="Meiryo UI" panose="020B0604030504040204" pitchFamily="50" charset="-128"/>
            </a:rPr>
            <a:t>50</a:t>
          </a:r>
          <a:r>
            <a:rPr kumimoji="1" lang="ja-JP" altLang="en-US" sz="650">
              <a:latin typeface="Meiryo UI" panose="020B0604030504040204" pitchFamily="50" charset="-128"/>
              <a:ea typeface="Meiryo UI" panose="020B0604030504040204" pitchFamily="50" charset="-128"/>
            </a:rPr>
            <a:t>万円・高額貴金属等支払限度額 </a:t>
          </a:r>
          <a:r>
            <a:rPr kumimoji="1" lang="en-US" altLang="ja-JP" sz="650">
              <a:latin typeface="Meiryo UI" panose="020B0604030504040204" pitchFamily="50" charset="-128"/>
              <a:ea typeface="Meiryo UI" panose="020B0604030504040204" pitchFamily="50" charset="-128"/>
            </a:rPr>
            <a:t>100</a:t>
          </a:r>
          <a:r>
            <a:rPr kumimoji="1" lang="ja-JP" altLang="en-US" sz="650">
              <a:latin typeface="Meiryo UI" panose="020B0604030504040204" pitchFamily="50" charset="-128"/>
              <a:ea typeface="Meiryo UI" panose="020B0604030504040204" pitchFamily="50" charset="-128"/>
            </a:rPr>
            <a:t>万円・臨時費用補償特約セット</a:t>
          </a:r>
          <a:endParaRPr kumimoji="1" lang="en-US" altLang="ja-JP" sz="650">
            <a:latin typeface="Meiryo UI" panose="020B0604030504040204" pitchFamily="50" charset="-128"/>
            <a:ea typeface="Meiryo UI" panose="020B0604030504040204" pitchFamily="50" charset="-128"/>
          </a:endParaRPr>
        </a:p>
        <a:p>
          <a:pPr algn="l"/>
          <a:r>
            <a:rPr kumimoji="1" lang="ja-JP" altLang="ja-JP" sz="600">
              <a:solidFill>
                <a:schemeClr val="dk1"/>
              </a:solidFill>
              <a:effectLst/>
              <a:latin typeface="Meiryo UI" panose="020B0604030504040204" pitchFamily="50" charset="-128"/>
              <a:ea typeface="Meiryo UI" panose="020B0604030504040204" pitchFamily="50" charset="-128"/>
              <a:cs typeface="+mn-cs"/>
            </a:rPr>
            <a:t>（*</a:t>
          </a:r>
          <a:r>
            <a:rPr kumimoji="1" lang="en-US" altLang="ja-JP" sz="600">
              <a:solidFill>
                <a:schemeClr val="dk1"/>
              </a:solidFill>
              <a:effectLst/>
              <a:latin typeface="Meiryo UI" panose="020B0604030504040204" pitchFamily="50" charset="-128"/>
              <a:ea typeface="Meiryo UI" panose="020B0604030504040204" pitchFamily="50" charset="-128"/>
              <a:cs typeface="+mn-cs"/>
            </a:rPr>
            <a:t>1</a:t>
          </a:r>
          <a:r>
            <a:rPr kumimoji="1" lang="ja-JP" altLang="ja-JP" sz="600">
              <a:solidFill>
                <a:schemeClr val="dk1"/>
              </a:solidFill>
              <a:effectLst/>
              <a:latin typeface="Meiryo UI" panose="020B0604030504040204" pitchFamily="50" charset="-128"/>
              <a:ea typeface="Meiryo UI" panose="020B0604030504040204" pitchFamily="50" charset="-128"/>
              <a:cs typeface="+mn-cs"/>
            </a:rPr>
            <a:t>）</a:t>
          </a:r>
          <a:r>
            <a:rPr kumimoji="1" lang="ja-JP" altLang="en-US" sz="600">
              <a:solidFill>
                <a:schemeClr val="dk1"/>
              </a:solidFill>
              <a:effectLst/>
              <a:latin typeface="Meiryo UI" panose="020B0604030504040204" pitchFamily="50" charset="-128"/>
              <a:ea typeface="Meiryo UI" panose="020B0604030504040204" pitchFamily="50" charset="-128"/>
              <a:cs typeface="+mn-cs"/>
            </a:rPr>
            <a:t>火災リスク、風災リスク、水災リスク、盗難・水濡れ等リスク、破損等リスクを補償します。</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3</xdr:col>
      <xdr:colOff>67237</xdr:colOff>
      <xdr:row>53</xdr:row>
      <xdr:rowOff>44714</xdr:rowOff>
    </xdr:from>
    <xdr:to>
      <xdr:col>28</xdr:col>
      <xdr:colOff>56030</xdr:colOff>
      <xdr:row>59</xdr:row>
      <xdr:rowOff>166243</xdr:rowOff>
    </xdr:to>
    <xdr:pic>
      <xdr:nvPicPr>
        <xdr:cNvPr id="31" name="図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587" y="9769739"/>
          <a:ext cx="4275043" cy="1074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67234</xdr:colOff>
      <xdr:row>43</xdr:row>
      <xdr:rowOff>0</xdr:rowOff>
    </xdr:from>
    <xdr:to>
      <xdr:col>10</xdr:col>
      <xdr:colOff>100854</xdr:colOff>
      <xdr:row>46</xdr:row>
      <xdr:rowOff>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739587" y="7900147"/>
          <a:ext cx="1042149" cy="515471"/>
        </a:xfrm>
        <a:prstGeom prst="rect">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en-US" altLang="ja-JP" sz="7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2</xdr:col>
          <xdr:colOff>144780</xdr:colOff>
          <xdr:row>27</xdr:row>
          <xdr:rowOff>175260</xdr:rowOff>
        </xdr:from>
        <xdr:to>
          <xdr:col>4</xdr:col>
          <xdr:colOff>30480</xdr:colOff>
          <xdr:row>28</xdr:row>
          <xdr:rowOff>182880</xdr:rowOff>
        </xdr:to>
        <xdr:sp macro="" textlink="">
          <xdr:nvSpPr>
            <xdr:cNvPr id="11294" name="チェック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22</xdr:row>
          <xdr:rowOff>175260</xdr:rowOff>
        </xdr:from>
        <xdr:to>
          <xdr:col>4</xdr:col>
          <xdr:colOff>30480</xdr:colOff>
          <xdr:row>23</xdr:row>
          <xdr:rowOff>182880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23</xdr:row>
          <xdr:rowOff>175260</xdr:rowOff>
        </xdr:from>
        <xdr:to>
          <xdr:col>4</xdr:col>
          <xdr:colOff>30480</xdr:colOff>
          <xdr:row>24</xdr:row>
          <xdr:rowOff>182880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24</xdr:row>
          <xdr:rowOff>175260</xdr:rowOff>
        </xdr:from>
        <xdr:to>
          <xdr:col>4</xdr:col>
          <xdr:colOff>30480</xdr:colOff>
          <xdr:row>25</xdr:row>
          <xdr:rowOff>182880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25</xdr:row>
          <xdr:rowOff>175260</xdr:rowOff>
        </xdr:from>
        <xdr:to>
          <xdr:col>4</xdr:col>
          <xdr:colOff>30480</xdr:colOff>
          <xdr:row>26</xdr:row>
          <xdr:rowOff>182880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26</xdr:row>
          <xdr:rowOff>175260</xdr:rowOff>
        </xdr:from>
        <xdr:to>
          <xdr:col>4</xdr:col>
          <xdr:colOff>30480</xdr:colOff>
          <xdr:row>27</xdr:row>
          <xdr:rowOff>182880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12</xdr:row>
          <xdr:rowOff>175260</xdr:rowOff>
        </xdr:from>
        <xdr:to>
          <xdr:col>4</xdr:col>
          <xdr:colOff>30480</xdr:colOff>
          <xdr:row>13</xdr:row>
          <xdr:rowOff>182880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13</xdr:row>
          <xdr:rowOff>175260</xdr:rowOff>
        </xdr:from>
        <xdr:to>
          <xdr:col>4</xdr:col>
          <xdr:colOff>30480</xdr:colOff>
          <xdr:row>14</xdr:row>
          <xdr:rowOff>182880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14</xdr:row>
          <xdr:rowOff>175260</xdr:rowOff>
        </xdr:from>
        <xdr:to>
          <xdr:col>4</xdr:col>
          <xdr:colOff>30480</xdr:colOff>
          <xdr:row>15</xdr:row>
          <xdr:rowOff>182880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15</xdr:row>
          <xdr:rowOff>175260</xdr:rowOff>
        </xdr:from>
        <xdr:to>
          <xdr:col>4</xdr:col>
          <xdr:colOff>30480</xdr:colOff>
          <xdr:row>16</xdr:row>
          <xdr:rowOff>182880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16</xdr:row>
          <xdr:rowOff>175260</xdr:rowOff>
        </xdr:from>
        <xdr:to>
          <xdr:col>4</xdr:col>
          <xdr:colOff>30480</xdr:colOff>
          <xdr:row>17</xdr:row>
          <xdr:rowOff>182880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12</xdr:row>
          <xdr:rowOff>175260</xdr:rowOff>
        </xdr:from>
        <xdr:to>
          <xdr:col>25</xdr:col>
          <xdr:colOff>30480</xdr:colOff>
          <xdr:row>13</xdr:row>
          <xdr:rowOff>182880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13</xdr:row>
          <xdr:rowOff>175260</xdr:rowOff>
        </xdr:from>
        <xdr:to>
          <xdr:col>25</xdr:col>
          <xdr:colOff>30480</xdr:colOff>
          <xdr:row>14</xdr:row>
          <xdr:rowOff>182880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14</xdr:row>
          <xdr:rowOff>175260</xdr:rowOff>
        </xdr:from>
        <xdr:to>
          <xdr:col>25</xdr:col>
          <xdr:colOff>30480</xdr:colOff>
          <xdr:row>15</xdr:row>
          <xdr:rowOff>182880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15</xdr:row>
          <xdr:rowOff>175260</xdr:rowOff>
        </xdr:from>
        <xdr:to>
          <xdr:col>25</xdr:col>
          <xdr:colOff>30480</xdr:colOff>
          <xdr:row>16</xdr:row>
          <xdr:rowOff>182880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16</xdr:row>
          <xdr:rowOff>175260</xdr:rowOff>
        </xdr:from>
        <xdr:to>
          <xdr:col>25</xdr:col>
          <xdr:colOff>30480</xdr:colOff>
          <xdr:row>17</xdr:row>
          <xdr:rowOff>182880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16</xdr:row>
          <xdr:rowOff>175260</xdr:rowOff>
        </xdr:from>
        <xdr:to>
          <xdr:col>25</xdr:col>
          <xdr:colOff>30480</xdr:colOff>
          <xdr:row>17</xdr:row>
          <xdr:rowOff>182880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17</xdr:row>
          <xdr:rowOff>175260</xdr:rowOff>
        </xdr:from>
        <xdr:to>
          <xdr:col>25</xdr:col>
          <xdr:colOff>30480</xdr:colOff>
          <xdr:row>18</xdr:row>
          <xdr:rowOff>182880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23</xdr:row>
          <xdr:rowOff>175260</xdr:rowOff>
        </xdr:from>
        <xdr:to>
          <xdr:col>25</xdr:col>
          <xdr:colOff>30480</xdr:colOff>
          <xdr:row>25</xdr:row>
          <xdr:rowOff>0</xdr:rowOff>
        </xdr:to>
        <xdr:sp macro="" textlink="">
          <xdr:nvSpPr>
            <xdr:cNvPr id="11316" name="チェック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22</xdr:row>
          <xdr:rowOff>175260</xdr:rowOff>
        </xdr:from>
        <xdr:to>
          <xdr:col>25</xdr:col>
          <xdr:colOff>30480</xdr:colOff>
          <xdr:row>24</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24</xdr:row>
          <xdr:rowOff>175260</xdr:rowOff>
        </xdr:from>
        <xdr:to>
          <xdr:col>25</xdr:col>
          <xdr:colOff>30480</xdr:colOff>
          <xdr:row>26</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25</xdr:row>
          <xdr:rowOff>175260</xdr:rowOff>
        </xdr:from>
        <xdr:to>
          <xdr:col>25</xdr:col>
          <xdr:colOff>30480</xdr:colOff>
          <xdr:row>27</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26</xdr:row>
          <xdr:rowOff>175260</xdr:rowOff>
        </xdr:from>
        <xdr:to>
          <xdr:col>25</xdr:col>
          <xdr:colOff>30480</xdr:colOff>
          <xdr:row>28</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26</xdr:row>
          <xdr:rowOff>175260</xdr:rowOff>
        </xdr:from>
        <xdr:to>
          <xdr:col>25</xdr:col>
          <xdr:colOff>30480</xdr:colOff>
          <xdr:row>28</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27</xdr:row>
          <xdr:rowOff>175260</xdr:rowOff>
        </xdr:from>
        <xdr:to>
          <xdr:col>25</xdr:col>
          <xdr:colOff>30480</xdr:colOff>
          <xdr:row>29</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27</xdr:row>
          <xdr:rowOff>175260</xdr:rowOff>
        </xdr:from>
        <xdr:to>
          <xdr:col>25</xdr:col>
          <xdr:colOff>30480</xdr:colOff>
          <xdr:row>29</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28</xdr:row>
          <xdr:rowOff>175260</xdr:rowOff>
        </xdr:from>
        <xdr:to>
          <xdr:col>25</xdr:col>
          <xdr:colOff>30480</xdr:colOff>
          <xdr:row>30</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144780</xdr:colOff>
          <xdr:row>28</xdr:row>
          <xdr:rowOff>175260</xdr:rowOff>
        </xdr:from>
        <xdr:to>
          <xdr:col>25</xdr:col>
          <xdr:colOff>30480</xdr:colOff>
          <xdr:row>30</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78440</xdr:colOff>
      <xdr:row>105</xdr:row>
      <xdr:rowOff>78441</xdr:rowOff>
    </xdr:from>
    <xdr:to>
      <xdr:col>43</xdr:col>
      <xdr:colOff>112059</xdr:colOff>
      <xdr:row>113</xdr:row>
      <xdr:rowOff>144420</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440" y="19755970"/>
          <a:ext cx="7261413" cy="16796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98855</xdr:colOff>
      <xdr:row>67</xdr:row>
      <xdr:rowOff>58246</xdr:rowOff>
    </xdr:from>
    <xdr:to>
      <xdr:col>30</xdr:col>
      <xdr:colOff>164523</xdr:colOff>
      <xdr:row>68</xdr:row>
      <xdr:rowOff>131123</xdr:rowOff>
    </xdr:to>
    <xdr:sp macro="" textlink="">
      <xdr:nvSpPr>
        <xdr:cNvPr id="4" name="フローチャート: 抜出し 3">
          <a:extLst>
            <a:ext uri="{FF2B5EF4-FFF2-40B4-BE49-F238E27FC236}">
              <a16:creationId xmlns:a16="http://schemas.microsoft.com/office/drawing/2014/main" id="{00000000-0008-0000-0200-000004000000}"/>
            </a:ext>
          </a:extLst>
        </xdr:cNvPr>
        <xdr:cNvSpPr/>
      </xdr:nvSpPr>
      <xdr:spPr>
        <a:xfrm rot="10800000">
          <a:off x="2044676" y="13189139"/>
          <a:ext cx="3426633" cy="276984"/>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86592</xdr:colOff>
      <xdr:row>0</xdr:row>
      <xdr:rowOff>103909</xdr:rowOff>
    </xdr:from>
    <xdr:to>
      <xdr:col>35</xdr:col>
      <xdr:colOff>0</xdr:colOff>
      <xdr:row>2</xdr:row>
      <xdr:rowOff>103909</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3624449" y="103909"/>
          <a:ext cx="2566801" cy="4082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600" b="1" baseline="0">
              <a:solidFill>
                <a:schemeClr val="bg1"/>
              </a:solidFill>
              <a:latin typeface="Meiryo UI" panose="020B0604030504040204" pitchFamily="50" charset="-128"/>
              <a:ea typeface="Meiryo UI" panose="020B0604030504040204" pitchFamily="50" charset="-128"/>
            </a:rPr>
            <a:t>【</a:t>
          </a:r>
          <a:r>
            <a:rPr kumimoji="1" lang="ja-JP" altLang="en-US" sz="1600" b="1" baseline="0">
              <a:solidFill>
                <a:schemeClr val="bg1"/>
              </a:solidFill>
              <a:latin typeface="Meiryo UI" panose="020B0604030504040204" pitchFamily="50" charset="-128"/>
              <a:ea typeface="Meiryo UI" panose="020B0604030504040204" pitchFamily="50" charset="-128"/>
            </a:rPr>
            <a:t>営業非開示</a:t>
          </a:r>
          <a:r>
            <a:rPr kumimoji="1" lang="en-US" altLang="ja-JP" sz="1600" b="1" baseline="0">
              <a:solidFill>
                <a:schemeClr val="bg1"/>
              </a:solidFill>
              <a:latin typeface="Meiryo UI" panose="020B0604030504040204" pitchFamily="50" charset="-128"/>
              <a:ea typeface="Meiryo UI" panose="020B0604030504040204" pitchFamily="50" charset="-128"/>
            </a:rPr>
            <a:t>】</a:t>
          </a:r>
          <a:endParaRPr kumimoji="1" lang="ja-JP" altLang="en-US" sz="1600" b="1" baseline="0">
            <a:solidFill>
              <a:schemeClr val="bg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24</xdr:col>
          <xdr:colOff>7620</xdr:colOff>
          <xdr:row>37</xdr:row>
          <xdr:rowOff>182880</xdr:rowOff>
        </xdr:from>
        <xdr:to>
          <xdr:col>25</xdr:col>
          <xdr:colOff>68580</xdr:colOff>
          <xdr:row>39</xdr:row>
          <xdr:rowOff>7620</xdr:rowOff>
        </xdr:to>
        <xdr:sp macro="" textlink="">
          <xdr:nvSpPr>
            <xdr:cNvPr id="4097" name="Check Box 43"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38</xdr:row>
          <xdr:rowOff>182880</xdr:rowOff>
        </xdr:from>
        <xdr:to>
          <xdr:col>25</xdr:col>
          <xdr:colOff>68580</xdr:colOff>
          <xdr:row>40</xdr:row>
          <xdr:rowOff>7620</xdr:rowOff>
        </xdr:to>
        <xdr:sp macro="" textlink="">
          <xdr:nvSpPr>
            <xdr:cNvPr id="4098" name="Check Box 44"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38</xdr:row>
          <xdr:rowOff>182880</xdr:rowOff>
        </xdr:from>
        <xdr:to>
          <xdr:col>25</xdr:col>
          <xdr:colOff>68580</xdr:colOff>
          <xdr:row>40</xdr:row>
          <xdr:rowOff>7620</xdr:rowOff>
        </xdr:to>
        <xdr:sp macro="" textlink="">
          <xdr:nvSpPr>
            <xdr:cNvPr id="4099" name="Check Box 71"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39</xdr:row>
          <xdr:rowOff>182880</xdr:rowOff>
        </xdr:from>
        <xdr:to>
          <xdr:col>25</xdr:col>
          <xdr:colOff>68580</xdr:colOff>
          <xdr:row>41</xdr:row>
          <xdr:rowOff>7620</xdr:rowOff>
        </xdr:to>
        <xdr:sp macro="" textlink="">
          <xdr:nvSpPr>
            <xdr:cNvPr id="4100" name="Check Box 86"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40</xdr:row>
          <xdr:rowOff>182880</xdr:rowOff>
        </xdr:from>
        <xdr:to>
          <xdr:col>25</xdr:col>
          <xdr:colOff>68580</xdr:colOff>
          <xdr:row>42</xdr:row>
          <xdr:rowOff>7620</xdr:rowOff>
        </xdr:to>
        <xdr:sp macro="" textlink="">
          <xdr:nvSpPr>
            <xdr:cNvPr id="4101" name="Check Box 91"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37</xdr:row>
          <xdr:rowOff>182880</xdr:rowOff>
        </xdr:from>
        <xdr:to>
          <xdr:col>4</xdr:col>
          <xdr:colOff>68580</xdr:colOff>
          <xdr:row>39</xdr:row>
          <xdr:rowOff>7620</xdr:rowOff>
        </xdr:to>
        <xdr:sp macro="" textlink="">
          <xdr:nvSpPr>
            <xdr:cNvPr id="4102" name="Check Box 92"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41</xdr:row>
          <xdr:rowOff>182880</xdr:rowOff>
        </xdr:from>
        <xdr:to>
          <xdr:col>25</xdr:col>
          <xdr:colOff>68580</xdr:colOff>
          <xdr:row>43</xdr:row>
          <xdr:rowOff>7620</xdr:rowOff>
        </xdr:to>
        <xdr:sp macro="" textlink="">
          <xdr:nvSpPr>
            <xdr:cNvPr id="4103" name="Check Box 93"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38</xdr:row>
          <xdr:rowOff>182880</xdr:rowOff>
        </xdr:from>
        <xdr:to>
          <xdr:col>4</xdr:col>
          <xdr:colOff>68580</xdr:colOff>
          <xdr:row>40</xdr:row>
          <xdr:rowOff>7620</xdr:rowOff>
        </xdr:to>
        <xdr:sp macro="" textlink="">
          <xdr:nvSpPr>
            <xdr:cNvPr id="4104" name="Check Box 95"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39</xdr:row>
          <xdr:rowOff>182880</xdr:rowOff>
        </xdr:from>
        <xdr:to>
          <xdr:col>4</xdr:col>
          <xdr:colOff>68580</xdr:colOff>
          <xdr:row>41</xdr:row>
          <xdr:rowOff>7620</xdr:rowOff>
        </xdr:to>
        <xdr:sp macro="" textlink="">
          <xdr:nvSpPr>
            <xdr:cNvPr id="4105" name="Check Box 96"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40</xdr:row>
          <xdr:rowOff>182880</xdr:rowOff>
        </xdr:from>
        <xdr:to>
          <xdr:col>4</xdr:col>
          <xdr:colOff>68580</xdr:colOff>
          <xdr:row>42</xdr:row>
          <xdr:rowOff>7620</xdr:rowOff>
        </xdr:to>
        <xdr:sp macro="" textlink="">
          <xdr:nvSpPr>
            <xdr:cNvPr id="4106" name="Check Box 97"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41</xdr:row>
          <xdr:rowOff>182880</xdr:rowOff>
        </xdr:from>
        <xdr:to>
          <xdr:col>4</xdr:col>
          <xdr:colOff>68580</xdr:colOff>
          <xdr:row>43</xdr:row>
          <xdr:rowOff>7620</xdr:rowOff>
        </xdr:to>
        <xdr:sp macro="" textlink="">
          <xdr:nvSpPr>
            <xdr:cNvPr id="4107" name="Check Box 98"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42</xdr:row>
          <xdr:rowOff>152400</xdr:rowOff>
        </xdr:from>
        <xdr:to>
          <xdr:col>4</xdr:col>
          <xdr:colOff>121920</xdr:colOff>
          <xdr:row>44</xdr:row>
          <xdr:rowOff>45720</xdr:rowOff>
        </xdr:to>
        <xdr:sp macro="" textlink="">
          <xdr:nvSpPr>
            <xdr:cNvPr id="4108" name="Check Box 99"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48</xdr:row>
          <xdr:rowOff>182880</xdr:rowOff>
        </xdr:from>
        <xdr:to>
          <xdr:col>4</xdr:col>
          <xdr:colOff>68580</xdr:colOff>
          <xdr:row>50</xdr:row>
          <xdr:rowOff>7620</xdr:rowOff>
        </xdr:to>
        <xdr:sp macro="" textlink="">
          <xdr:nvSpPr>
            <xdr:cNvPr id="4109" name="Check Box 100"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49</xdr:row>
          <xdr:rowOff>182880</xdr:rowOff>
        </xdr:from>
        <xdr:to>
          <xdr:col>4</xdr:col>
          <xdr:colOff>68580</xdr:colOff>
          <xdr:row>51</xdr:row>
          <xdr:rowOff>7620</xdr:rowOff>
        </xdr:to>
        <xdr:sp macro="" textlink="">
          <xdr:nvSpPr>
            <xdr:cNvPr id="4110" name="Check Box 101"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50</xdr:row>
          <xdr:rowOff>182880</xdr:rowOff>
        </xdr:from>
        <xdr:to>
          <xdr:col>4</xdr:col>
          <xdr:colOff>68580</xdr:colOff>
          <xdr:row>52</xdr:row>
          <xdr:rowOff>7620</xdr:rowOff>
        </xdr:to>
        <xdr:sp macro="" textlink="">
          <xdr:nvSpPr>
            <xdr:cNvPr id="4111" name="Check Box 102"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51</xdr:row>
          <xdr:rowOff>182880</xdr:rowOff>
        </xdr:from>
        <xdr:to>
          <xdr:col>4</xdr:col>
          <xdr:colOff>68580</xdr:colOff>
          <xdr:row>53</xdr:row>
          <xdr:rowOff>7620</xdr:rowOff>
        </xdr:to>
        <xdr:sp macro="" textlink="">
          <xdr:nvSpPr>
            <xdr:cNvPr id="4112" name="Check Box 103"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52</xdr:row>
          <xdr:rowOff>182880</xdr:rowOff>
        </xdr:from>
        <xdr:to>
          <xdr:col>4</xdr:col>
          <xdr:colOff>68580</xdr:colOff>
          <xdr:row>54</xdr:row>
          <xdr:rowOff>7620</xdr:rowOff>
        </xdr:to>
        <xdr:sp macro="" textlink="">
          <xdr:nvSpPr>
            <xdr:cNvPr id="4113" name="Check Box 104"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53</xdr:row>
          <xdr:rowOff>182880</xdr:rowOff>
        </xdr:from>
        <xdr:to>
          <xdr:col>4</xdr:col>
          <xdr:colOff>68580</xdr:colOff>
          <xdr:row>55</xdr:row>
          <xdr:rowOff>7620</xdr:rowOff>
        </xdr:to>
        <xdr:sp macro="" textlink="">
          <xdr:nvSpPr>
            <xdr:cNvPr id="4114" name="Check Box 105"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xdr:colOff>
          <xdr:row>54</xdr:row>
          <xdr:rowOff>76200</xdr:rowOff>
        </xdr:from>
        <xdr:to>
          <xdr:col>4</xdr:col>
          <xdr:colOff>68580</xdr:colOff>
          <xdr:row>56</xdr:row>
          <xdr:rowOff>83820</xdr:rowOff>
        </xdr:to>
        <xdr:sp macro="" textlink="">
          <xdr:nvSpPr>
            <xdr:cNvPr id="4115" name="Check Box 106"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53</xdr:row>
          <xdr:rowOff>182880</xdr:rowOff>
        </xdr:from>
        <xdr:to>
          <xdr:col>25</xdr:col>
          <xdr:colOff>68580</xdr:colOff>
          <xdr:row>55</xdr:row>
          <xdr:rowOff>7620</xdr:rowOff>
        </xdr:to>
        <xdr:sp macro="" textlink="">
          <xdr:nvSpPr>
            <xdr:cNvPr id="4116" name="Check Box 108"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52</xdr:row>
          <xdr:rowOff>182880</xdr:rowOff>
        </xdr:from>
        <xdr:to>
          <xdr:col>25</xdr:col>
          <xdr:colOff>68580</xdr:colOff>
          <xdr:row>54</xdr:row>
          <xdr:rowOff>7620</xdr:rowOff>
        </xdr:to>
        <xdr:sp macro="" textlink="">
          <xdr:nvSpPr>
            <xdr:cNvPr id="4117" name="Check Box 109"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51</xdr:row>
          <xdr:rowOff>182880</xdr:rowOff>
        </xdr:from>
        <xdr:to>
          <xdr:col>25</xdr:col>
          <xdr:colOff>68580</xdr:colOff>
          <xdr:row>53</xdr:row>
          <xdr:rowOff>7620</xdr:rowOff>
        </xdr:to>
        <xdr:sp macro="" textlink="">
          <xdr:nvSpPr>
            <xdr:cNvPr id="4118" name="Check Box 110"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50</xdr:row>
          <xdr:rowOff>182880</xdr:rowOff>
        </xdr:from>
        <xdr:to>
          <xdr:col>25</xdr:col>
          <xdr:colOff>68580</xdr:colOff>
          <xdr:row>52</xdr:row>
          <xdr:rowOff>7620</xdr:rowOff>
        </xdr:to>
        <xdr:sp macro="" textlink="">
          <xdr:nvSpPr>
            <xdr:cNvPr id="4119" name="Check Box 111"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49</xdr:row>
          <xdr:rowOff>182880</xdr:rowOff>
        </xdr:from>
        <xdr:to>
          <xdr:col>25</xdr:col>
          <xdr:colOff>68580</xdr:colOff>
          <xdr:row>51</xdr:row>
          <xdr:rowOff>7620</xdr:rowOff>
        </xdr:to>
        <xdr:sp macro="" textlink="">
          <xdr:nvSpPr>
            <xdr:cNvPr id="4120" name="Check Box 112"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48</xdr:row>
          <xdr:rowOff>182880</xdr:rowOff>
        </xdr:from>
        <xdr:to>
          <xdr:col>25</xdr:col>
          <xdr:colOff>68580</xdr:colOff>
          <xdr:row>50</xdr:row>
          <xdr:rowOff>7620</xdr:rowOff>
        </xdr:to>
        <xdr:sp macro="" textlink="">
          <xdr:nvSpPr>
            <xdr:cNvPr id="4121" name="Check Box 113"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xdr:colOff>
          <xdr:row>53</xdr:row>
          <xdr:rowOff>182880</xdr:rowOff>
        </xdr:from>
        <xdr:to>
          <xdr:col>25</xdr:col>
          <xdr:colOff>68580</xdr:colOff>
          <xdr:row>55</xdr:row>
          <xdr:rowOff>7620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167366</xdr:colOff>
      <xdr:row>32</xdr:row>
      <xdr:rowOff>13607</xdr:rowOff>
    </xdr:from>
    <xdr:to>
      <xdr:col>43</xdr:col>
      <xdr:colOff>136070</xdr:colOff>
      <xdr:row>34</xdr:row>
      <xdr:rowOff>122465</xdr:rowOff>
    </xdr:to>
    <xdr:sp macro="" textlink="">
      <xdr:nvSpPr>
        <xdr:cNvPr id="33" name="フローチャート: 抜出し 32">
          <a:extLst>
            <a:ext uri="{FF2B5EF4-FFF2-40B4-BE49-F238E27FC236}">
              <a16:creationId xmlns:a16="http://schemas.microsoft.com/office/drawing/2014/main" id="{00000000-0008-0000-0200-000021000000}"/>
            </a:ext>
          </a:extLst>
        </xdr:cNvPr>
        <xdr:cNvSpPr/>
      </xdr:nvSpPr>
      <xdr:spPr>
        <a:xfrm rot="10800000">
          <a:off x="344259" y="6408964"/>
          <a:ext cx="7398204" cy="517072"/>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143742</xdr:colOff>
      <xdr:row>32</xdr:row>
      <xdr:rowOff>24988</xdr:rowOff>
    </xdr:from>
    <xdr:to>
      <xdr:col>30</xdr:col>
      <xdr:colOff>57150</xdr:colOff>
      <xdr:row>34</xdr:row>
      <xdr:rowOff>24988</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2797135" y="6420345"/>
          <a:ext cx="2566801" cy="4082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600" b="1" baseline="0">
              <a:solidFill>
                <a:schemeClr val="tx1"/>
              </a:solidFill>
              <a:latin typeface="Meiryo UI" panose="020B0604030504040204" pitchFamily="50" charset="-128"/>
              <a:ea typeface="Meiryo UI" panose="020B0604030504040204" pitchFamily="50" charset="-128"/>
            </a:rPr>
            <a:t>【</a:t>
          </a:r>
          <a:r>
            <a:rPr kumimoji="1" lang="ja-JP" altLang="en-US" sz="1600" b="1" baseline="0">
              <a:solidFill>
                <a:schemeClr val="tx1"/>
              </a:solidFill>
              <a:latin typeface="Meiryo UI" panose="020B0604030504040204" pitchFamily="50" charset="-128"/>
              <a:ea typeface="Meiryo UI" panose="020B0604030504040204" pitchFamily="50" charset="-128"/>
            </a:rPr>
            <a:t>修正後</a:t>
          </a:r>
          <a:r>
            <a:rPr kumimoji="1" lang="en-US" altLang="ja-JP" sz="1600" b="1" baseline="0">
              <a:solidFill>
                <a:schemeClr val="tx1"/>
              </a:solidFill>
              <a:latin typeface="Meiryo UI" panose="020B0604030504040204" pitchFamily="50" charset="-128"/>
              <a:ea typeface="Meiryo UI" panose="020B0604030504040204" pitchFamily="50" charset="-128"/>
            </a:rPr>
            <a:t>】</a:t>
          </a:r>
          <a:endParaRPr kumimoji="1" lang="ja-JP" altLang="en-US" sz="1600" b="1" baseline="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51</xdr:col>
      <xdr:colOff>-1</xdr:colOff>
      <xdr:row>7</xdr:row>
      <xdr:rowOff>204107</xdr:rowOff>
    </xdr:from>
    <xdr:to>
      <xdr:col>89</xdr:col>
      <xdr:colOff>86591</xdr:colOff>
      <xdr:row>32</xdr:row>
      <xdr:rowOff>69272</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9021535" y="1918607"/>
          <a:ext cx="6808520" cy="45460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600" b="1" baseline="0">
              <a:solidFill>
                <a:schemeClr val="tx1"/>
              </a:solidFill>
              <a:latin typeface="Meiryo UI" panose="020B0604030504040204" pitchFamily="50" charset="-128"/>
              <a:ea typeface="Meiryo UI" panose="020B0604030504040204" pitchFamily="50" charset="-128"/>
            </a:rPr>
            <a:t>【</a:t>
          </a:r>
          <a:r>
            <a:rPr kumimoji="1" lang="ja-JP" altLang="en-US" sz="1600" b="1" baseline="0">
              <a:solidFill>
                <a:schemeClr val="tx1"/>
              </a:solidFill>
              <a:latin typeface="Meiryo UI" panose="020B0604030504040204" pitchFamily="50" charset="-128"/>
              <a:ea typeface="Meiryo UI" panose="020B0604030504040204" pitchFamily="50" charset="-128"/>
            </a:rPr>
            <a:t>家財の目安金額</a:t>
          </a:r>
          <a:r>
            <a:rPr kumimoji="1" lang="en-US" altLang="ja-JP" sz="1600" b="1" baseline="0">
              <a:solidFill>
                <a:schemeClr val="tx1"/>
              </a:solidFill>
              <a:latin typeface="Meiryo UI" panose="020B0604030504040204" pitchFamily="50" charset="-128"/>
              <a:ea typeface="Meiryo UI" panose="020B0604030504040204" pitchFamily="50" charset="-128"/>
            </a:rPr>
            <a:t>】</a:t>
          </a:r>
          <a:endParaRPr kumimoji="1" lang="ja-JP" altLang="en-US" sz="1600" b="1" baseline="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45</xdr:col>
      <xdr:colOff>81647</xdr:colOff>
      <xdr:row>8</xdr:row>
      <xdr:rowOff>108856</xdr:rowOff>
    </xdr:from>
    <xdr:to>
      <xdr:col>49</xdr:col>
      <xdr:colOff>108859</xdr:colOff>
      <xdr:row>31</xdr:row>
      <xdr:rowOff>176893</xdr:rowOff>
    </xdr:to>
    <xdr:sp macro="" textlink="">
      <xdr:nvSpPr>
        <xdr:cNvPr id="37" name="フローチャート: 抜出し 36">
          <a:extLst>
            <a:ext uri="{FF2B5EF4-FFF2-40B4-BE49-F238E27FC236}">
              <a16:creationId xmlns:a16="http://schemas.microsoft.com/office/drawing/2014/main" id="{00000000-0008-0000-0200-000025000000}"/>
            </a:ext>
          </a:extLst>
        </xdr:cNvPr>
        <xdr:cNvSpPr/>
      </xdr:nvSpPr>
      <xdr:spPr>
        <a:xfrm rot="16200000">
          <a:off x="6259289" y="3850822"/>
          <a:ext cx="4299858" cy="734783"/>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81644</xdr:colOff>
      <xdr:row>13</xdr:row>
      <xdr:rowOff>176893</xdr:rowOff>
    </xdr:from>
    <xdr:to>
      <xdr:col>50</xdr:col>
      <xdr:colOff>0</xdr:colOff>
      <xdr:row>26</xdr:row>
      <xdr:rowOff>136071</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8218715" y="2925536"/>
          <a:ext cx="625928" cy="23812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ctr"/>
          <a:r>
            <a:rPr kumimoji="1" lang="en-US" altLang="ja-JP" sz="1600" b="1" baseline="0">
              <a:solidFill>
                <a:schemeClr val="tx1"/>
              </a:solidFill>
              <a:latin typeface="Meiryo UI" panose="020B0604030504040204" pitchFamily="50" charset="-128"/>
              <a:ea typeface="Meiryo UI" panose="020B0604030504040204" pitchFamily="50" charset="-128"/>
            </a:rPr>
            <a:t>【</a:t>
          </a:r>
          <a:r>
            <a:rPr kumimoji="1" lang="ja-JP" altLang="en-US" sz="1600" b="1" baseline="0">
              <a:solidFill>
                <a:schemeClr val="tx1"/>
              </a:solidFill>
              <a:latin typeface="Meiryo UI" panose="020B0604030504040204" pitchFamily="50" charset="-128"/>
              <a:ea typeface="Meiryo UI" panose="020B0604030504040204" pitchFamily="50" charset="-128"/>
            </a:rPr>
            <a:t>所有する家財のみ</a:t>
          </a:r>
          <a:r>
            <a:rPr kumimoji="1" lang="en-US" altLang="ja-JP" sz="1600" b="1" baseline="0">
              <a:solidFill>
                <a:schemeClr val="tx1"/>
              </a:solidFill>
              <a:latin typeface="Meiryo UI" panose="020B0604030504040204" pitchFamily="50" charset="-128"/>
              <a:ea typeface="Meiryo UI" panose="020B0604030504040204" pitchFamily="50" charset="-128"/>
            </a:rPr>
            <a:t>】</a:t>
          </a:r>
          <a:endParaRPr kumimoji="1" lang="ja-JP" altLang="en-US" sz="1600" b="1" baseline="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100199</xdr:colOff>
      <xdr:row>0</xdr:row>
      <xdr:rowOff>76695</xdr:rowOff>
    </xdr:from>
    <xdr:to>
      <xdr:col>47</xdr:col>
      <xdr:colOff>190500</xdr:colOff>
      <xdr:row>2</xdr:row>
      <xdr:rowOff>76695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37663" y="76695"/>
          <a:ext cx="2566801" cy="4082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600" b="1" baseline="0">
              <a:solidFill>
                <a:schemeClr val="bg1"/>
              </a:solidFill>
              <a:latin typeface="Meiryo UI" panose="020B0604030504040204" pitchFamily="50" charset="-128"/>
              <a:ea typeface="Meiryo UI" panose="020B0604030504040204" pitchFamily="50" charset="-128"/>
            </a:rPr>
            <a:t>【</a:t>
          </a:r>
          <a:r>
            <a:rPr kumimoji="1" lang="ja-JP" altLang="en-US" sz="1600" b="1" baseline="0">
              <a:solidFill>
                <a:schemeClr val="bg1"/>
              </a:solidFill>
              <a:latin typeface="Meiryo UI" panose="020B0604030504040204" pitchFamily="50" charset="-128"/>
              <a:ea typeface="Meiryo UI" panose="020B0604030504040204" pitchFamily="50" charset="-128"/>
            </a:rPr>
            <a:t>営業非開示</a:t>
          </a:r>
          <a:r>
            <a:rPr kumimoji="1" lang="en-US" altLang="ja-JP" sz="1600" b="1" baseline="0">
              <a:solidFill>
                <a:schemeClr val="bg1"/>
              </a:solidFill>
              <a:latin typeface="Meiryo UI" panose="020B0604030504040204" pitchFamily="50" charset="-128"/>
              <a:ea typeface="Meiryo UI" panose="020B0604030504040204" pitchFamily="50" charset="-128"/>
            </a:rPr>
            <a:t>】</a:t>
          </a:r>
          <a:endParaRPr kumimoji="1" lang="ja-JP" altLang="en-US" sz="1600" b="1" baseline="0">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22411</xdr:colOff>
      <xdr:row>80</xdr:row>
      <xdr:rowOff>11206</xdr:rowOff>
    </xdr:from>
    <xdr:to>
      <xdr:col>5</xdr:col>
      <xdr:colOff>347382</xdr:colOff>
      <xdr:row>88</xdr:row>
      <xdr:rowOff>369795</xdr:rowOff>
    </xdr:to>
    <xdr:sp macro="" textlink="">
      <xdr:nvSpPr>
        <xdr:cNvPr id="2" name="Text Box 22">
          <a:extLst>
            <a:ext uri="{FF2B5EF4-FFF2-40B4-BE49-F238E27FC236}">
              <a16:creationId xmlns:a16="http://schemas.microsoft.com/office/drawing/2014/main" id="{00000000-0008-0000-0700-000002000000}"/>
            </a:ext>
          </a:extLst>
        </xdr:cNvPr>
        <xdr:cNvSpPr txBox="1">
          <a:spLocks noChangeArrowheads="1"/>
        </xdr:cNvSpPr>
      </xdr:nvSpPr>
      <xdr:spPr bwMode="auto">
        <a:xfrm>
          <a:off x="705970" y="13010030"/>
          <a:ext cx="3059206" cy="1703294"/>
        </a:xfrm>
        <a:prstGeom prst="rect">
          <a:avLst/>
        </a:prstGeom>
        <a:solidFill>
          <a:srgbClr val="FFFFFF"/>
        </a:solidFill>
        <a:ln w="38100">
          <a:solidFill>
            <a:srgbClr val="FF0000"/>
          </a:solid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ＭＳ Ｐゴシック"/>
              <a:ea typeface="ＭＳ Ｐゴシック"/>
            </a:rPr>
            <a:t>各項目の金額は最頻値をとることとする。（チラシのターゲットを一般家庭に定めていることから）</a:t>
          </a:r>
        </a:p>
        <a:p>
          <a:pPr algn="l" rtl="0">
            <a:defRPr sz="1000"/>
          </a:pPr>
          <a:r>
            <a:rPr lang="ja-JP" altLang="en-US" sz="1050" b="0" i="0" u="none" strike="noStrike" baseline="0">
              <a:solidFill>
                <a:srgbClr val="000000"/>
              </a:solidFill>
              <a:latin typeface="ＭＳ Ｐゴシック"/>
              <a:ea typeface="ＭＳ Ｐゴシック"/>
            </a:rPr>
            <a:t>ただし、婦人和服だけは最頻値</a:t>
          </a:r>
          <a:r>
            <a:rPr lang="en-US" altLang="ja-JP" sz="1050" b="0" i="0" u="none" strike="noStrike" baseline="0">
              <a:solidFill>
                <a:srgbClr val="000000"/>
              </a:solidFill>
              <a:latin typeface="ＭＳ Ｐゴシック"/>
              <a:ea typeface="ＭＳ Ｐゴシック"/>
            </a:rPr>
            <a:t>10</a:t>
          </a:r>
          <a:r>
            <a:rPr lang="ja-JP" altLang="en-US" sz="1050" b="0" i="0" u="none" strike="noStrike" baseline="0">
              <a:solidFill>
                <a:srgbClr val="000000"/>
              </a:solidFill>
              <a:latin typeface="ＭＳ Ｐゴシック"/>
              <a:ea typeface="ＭＳ Ｐゴシック"/>
            </a:rPr>
            <a:t>万円と安価のため、</a:t>
          </a:r>
          <a:r>
            <a:rPr lang="en-US" altLang="ja-JP" sz="1050" b="0" i="0" u="none" strike="noStrike" baseline="0">
              <a:solidFill>
                <a:srgbClr val="000000"/>
              </a:solidFill>
              <a:latin typeface="ＭＳ Ｐゴシック"/>
              <a:ea typeface="ＭＳ Ｐゴシック"/>
            </a:rPr>
            <a:t>100</a:t>
          </a:r>
          <a:r>
            <a:rPr lang="ja-JP" altLang="en-US" sz="1050" b="0" i="0" u="none" strike="noStrike" baseline="0">
              <a:solidFill>
                <a:srgbClr val="000000"/>
              </a:solidFill>
              <a:latin typeface="ＭＳ Ｐゴシック"/>
              <a:ea typeface="ＭＳ Ｐゴシック"/>
            </a:rPr>
            <a:t>万円と仮置きする。</a:t>
          </a:r>
        </a:p>
        <a:p>
          <a:pPr algn="l" rtl="0">
            <a:defRPr sz="1000"/>
          </a:pPr>
          <a:r>
            <a:rPr lang="ja-JP" altLang="en-US" sz="1050" b="0" i="0" u="none" strike="noStrike" baseline="0">
              <a:solidFill>
                <a:srgbClr val="000000"/>
              </a:solidFill>
              <a:latin typeface="ＭＳ Ｐゴシック"/>
              <a:ea typeface="ＭＳ Ｐゴシック"/>
            </a:rPr>
            <a:t>チラシ記載金額の合計値は</a:t>
          </a:r>
          <a:r>
            <a:rPr lang="en-US" altLang="ja-JP" sz="1050" b="0" i="0" u="none" strike="noStrike" baseline="0">
              <a:solidFill>
                <a:srgbClr val="000000"/>
              </a:solidFill>
              <a:latin typeface="ＭＳ Ｐゴシック"/>
              <a:ea typeface="ＭＳ Ｐゴシック"/>
            </a:rPr>
            <a:t>1,117</a:t>
          </a:r>
          <a:r>
            <a:rPr lang="ja-JP" altLang="en-US" sz="1050" b="0" i="0" u="none" strike="noStrike" baseline="0">
              <a:solidFill>
                <a:srgbClr val="000000"/>
              </a:solidFill>
              <a:latin typeface="ＭＳ Ｐゴシック"/>
              <a:ea typeface="ＭＳ Ｐゴシック"/>
            </a:rPr>
            <a:t>万円。持ち家の面積として妥当なテーブル（</a:t>
          </a:r>
          <a:r>
            <a:rPr lang="en-US" altLang="ja-JP" sz="1050" b="0" i="0" u="none" strike="noStrike" baseline="0">
              <a:solidFill>
                <a:srgbClr val="000000"/>
              </a:solidFill>
              <a:latin typeface="ＭＳ Ｐゴシック"/>
              <a:ea typeface="ＭＳ Ｐゴシック"/>
            </a:rPr>
            <a:t>66</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99㎡</a:t>
          </a:r>
          <a:r>
            <a:rPr lang="ja-JP" altLang="en-US" sz="1050" b="0" i="0" u="none" strike="noStrike" baseline="0">
              <a:solidFill>
                <a:srgbClr val="000000"/>
              </a:solidFill>
              <a:latin typeface="ＭＳ Ｐゴシック"/>
              <a:ea typeface="ＭＳ Ｐゴシック"/>
            </a:rPr>
            <a:t>）におさめた。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22411</xdr:colOff>
      <xdr:row>80</xdr:row>
      <xdr:rowOff>11206</xdr:rowOff>
    </xdr:from>
    <xdr:to>
      <xdr:col>5</xdr:col>
      <xdr:colOff>347382</xdr:colOff>
      <xdr:row>88</xdr:row>
      <xdr:rowOff>369795</xdr:rowOff>
    </xdr:to>
    <xdr:sp macro="" textlink="">
      <xdr:nvSpPr>
        <xdr:cNvPr id="2" name="Text Box 22">
          <a:extLst>
            <a:ext uri="{FF2B5EF4-FFF2-40B4-BE49-F238E27FC236}">
              <a16:creationId xmlns:a16="http://schemas.microsoft.com/office/drawing/2014/main" id="{00000000-0008-0000-0B00-000002000000}"/>
            </a:ext>
          </a:extLst>
        </xdr:cNvPr>
        <xdr:cNvSpPr txBox="1">
          <a:spLocks noChangeArrowheads="1"/>
        </xdr:cNvSpPr>
      </xdr:nvSpPr>
      <xdr:spPr bwMode="auto">
        <a:xfrm>
          <a:off x="708211" y="12660406"/>
          <a:ext cx="6925796" cy="1577789"/>
        </a:xfrm>
        <a:prstGeom prst="rect">
          <a:avLst/>
        </a:prstGeom>
        <a:solidFill>
          <a:srgbClr val="FFFFFF"/>
        </a:solidFill>
        <a:ln w="38100">
          <a:solidFill>
            <a:srgbClr val="FF0000"/>
          </a:solidFill>
          <a:miter lim="800000"/>
          <a:headEnd/>
          <a:tailEnd/>
        </a:ln>
      </xdr:spPr>
      <xdr:txBody>
        <a:bodyPr vertOverflow="clip" wrap="square" lIns="36576" tIns="22860" rIns="0" bIns="0" anchor="t" upright="1"/>
        <a:lstStyle/>
        <a:p>
          <a:pPr algn="l" rtl="0">
            <a:defRPr sz="1000"/>
          </a:pPr>
          <a:r>
            <a:rPr lang="ja-JP" altLang="en-US" sz="1050" b="0" i="0" u="none" strike="noStrike" baseline="0">
              <a:solidFill>
                <a:srgbClr val="000000"/>
              </a:solidFill>
              <a:latin typeface="ＭＳ Ｐゴシック"/>
              <a:ea typeface="ＭＳ Ｐゴシック"/>
            </a:rPr>
            <a:t>各項目の金額は最頻値をとることとする。（チラシのターゲットを一般家庭に定めていることから）</a:t>
          </a:r>
        </a:p>
        <a:p>
          <a:pPr algn="l" rtl="0">
            <a:defRPr sz="1000"/>
          </a:pPr>
          <a:r>
            <a:rPr lang="ja-JP" altLang="en-US" sz="1050" b="0" i="0" u="none" strike="noStrike" baseline="0">
              <a:solidFill>
                <a:srgbClr val="000000"/>
              </a:solidFill>
              <a:latin typeface="ＭＳ Ｐゴシック"/>
              <a:ea typeface="ＭＳ Ｐゴシック"/>
            </a:rPr>
            <a:t>ただし、婦人和服だけは最頻値</a:t>
          </a:r>
          <a:r>
            <a:rPr lang="en-US" altLang="ja-JP" sz="1050" b="0" i="0" u="none" strike="noStrike" baseline="0">
              <a:solidFill>
                <a:srgbClr val="000000"/>
              </a:solidFill>
              <a:latin typeface="ＭＳ Ｐゴシック"/>
              <a:ea typeface="ＭＳ Ｐゴシック"/>
            </a:rPr>
            <a:t>10</a:t>
          </a:r>
          <a:r>
            <a:rPr lang="ja-JP" altLang="en-US" sz="1050" b="0" i="0" u="none" strike="noStrike" baseline="0">
              <a:solidFill>
                <a:srgbClr val="000000"/>
              </a:solidFill>
              <a:latin typeface="ＭＳ Ｐゴシック"/>
              <a:ea typeface="ＭＳ Ｐゴシック"/>
            </a:rPr>
            <a:t>万円と安価のため、</a:t>
          </a:r>
          <a:r>
            <a:rPr lang="en-US" altLang="ja-JP" sz="1050" b="0" i="0" u="none" strike="noStrike" baseline="0">
              <a:solidFill>
                <a:srgbClr val="000000"/>
              </a:solidFill>
              <a:latin typeface="ＭＳ Ｐゴシック"/>
              <a:ea typeface="ＭＳ Ｐゴシック"/>
            </a:rPr>
            <a:t>100</a:t>
          </a:r>
          <a:r>
            <a:rPr lang="ja-JP" altLang="en-US" sz="1050" b="0" i="0" u="none" strike="noStrike" baseline="0">
              <a:solidFill>
                <a:srgbClr val="000000"/>
              </a:solidFill>
              <a:latin typeface="ＭＳ Ｐゴシック"/>
              <a:ea typeface="ＭＳ Ｐゴシック"/>
            </a:rPr>
            <a:t>万円と仮置きする。</a:t>
          </a:r>
        </a:p>
        <a:p>
          <a:pPr algn="l" rtl="0">
            <a:defRPr sz="1000"/>
          </a:pPr>
          <a:r>
            <a:rPr lang="ja-JP" altLang="en-US" sz="1050" b="0" i="0" u="none" strike="noStrike" baseline="0">
              <a:solidFill>
                <a:srgbClr val="000000"/>
              </a:solidFill>
              <a:latin typeface="ＭＳ Ｐゴシック"/>
              <a:ea typeface="ＭＳ Ｐゴシック"/>
            </a:rPr>
            <a:t>チラシ記載金額の合計値は</a:t>
          </a:r>
          <a:r>
            <a:rPr lang="en-US" altLang="ja-JP" sz="1050" b="0" i="0" u="none" strike="noStrike" baseline="0">
              <a:solidFill>
                <a:srgbClr val="000000"/>
              </a:solidFill>
              <a:latin typeface="ＭＳ Ｐゴシック"/>
              <a:ea typeface="ＭＳ Ｐゴシック"/>
            </a:rPr>
            <a:t>1,117</a:t>
          </a:r>
          <a:r>
            <a:rPr lang="ja-JP" altLang="en-US" sz="1050" b="0" i="0" u="none" strike="noStrike" baseline="0">
              <a:solidFill>
                <a:srgbClr val="000000"/>
              </a:solidFill>
              <a:latin typeface="ＭＳ Ｐゴシック"/>
              <a:ea typeface="ＭＳ Ｐゴシック"/>
            </a:rPr>
            <a:t>万円。持ち家の面積として妥当なテーブル（</a:t>
          </a:r>
          <a:r>
            <a:rPr lang="en-US" altLang="ja-JP" sz="1050" b="0" i="0" u="none" strike="noStrike" baseline="0">
              <a:solidFill>
                <a:srgbClr val="000000"/>
              </a:solidFill>
              <a:latin typeface="ＭＳ Ｐゴシック"/>
              <a:ea typeface="ＭＳ Ｐゴシック"/>
            </a:rPr>
            <a:t>66</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99㎡</a:t>
          </a:r>
          <a:r>
            <a:rPr lang="ja-JP" altLang="en-US" sz="1050" b="0" i="0" u="none" strike="noStrike" baseline="0">
              <a:solidFill>
                <a:srgbClr val="000000"/>
              </a:solidFill>
              <a:latin typeface="ＭＳ Ｐゴシック"/>
              <a:ea typeface="ＭＳ Ｐゴシック"/>
            </a:rPr>
            <a:t>）におさめた。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180975</xdr:colOff>
      <xdr:row>370</xdr:row>
      <xdr:rowOff>9525</xdr:rowOff>
    </xdr:from>
    <xdr:to>
      <xdr:col>15</xdr:col>
      <xdr:colOff>38100</xdr:colOff>
      <xdr:row>377</xdr:row>
      <xdr:rowOff>152400</xdr:rowOff>
    </xdr:to>
    <xdr:sp macro="" textlink="">
      <xdr:nvSpPr>
        <xdr:cNvPr id="2" name="Text Box 22">
          <a:extLst>
            <a:ext uri="{FF2B5EF4-FFF2-40B4-BE49-F238E27FC236}">
              <a16:creationId xmlns:a16="http://schemas.microsoft.com/office/drawing/2014/main" id="{00000000-0008-0000-0C00-000002000000}"/>
            </a:ext>
          </a:extLst>
        </xdr:cNvPr>
        <xdr:cNvSpPr txBox="1">
          <a:spLocks noChangeArrowheads="1"/>
        </xdr:cNvSpPr>
      </xdr:nvSpPr>
      <xdr:spPr bwMode="auto">
        <a:xfrm>
          <a:off x="10903404" y="71882454"/>
          <a:ext cx="5299982" cy="1381125"/>
        </a:xfrm>
        <a:prstGeom prst="rect">
          <a:avLst/>
        </a:prstGeom>
        <a:solidFill>
          <a:srgbClr val="FFFFFF"/>
        </a:solidFill>
        <a:ln w="38100">
          <a:solidFill>
            <a:srgbClr val="FF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各項目の金額は最頻値をとることとする。（チラシのターゲットを一般家庭に定めていることから）</a:t>
          </a:r>
        </a:p>
        <a:p>
          <a:pPr algn="l" rtl="0">
            <a:defRPr sz="1000"/>
          </a:pPr>
          <a:r>
            <a:rPr lang="ja-JP" altLang="en-US" sz="1400" b="0" i="0" u="none" strike="noStrike" baseline="0">
              <a:solidFill>
                <a:srgbClr val="000000"/>
              </a:solidFill>
              <a:latin typeface="ＭＳ Ｐゴシック"/>
              <a:ea typeface="ＭＳ Ｐゴシック"/>
            </a:rPr>
            <a:t>ただし、婦人和服だけは最頻値</a:t>
          </a:r>
          <a:r>
            <a:rPr lang="en-US" altLang="ja-JP" sz="1400" b="0" i="0" u="none" strike="noStrike" baseline="0">
              <a:solidFill>
                <a:srgbClr val="000000"/>
              </a:solidFill>
              <a:latin typeface="ＭＳ Ｐゴシック"/>
              <a:ea typeface="ＭＳ Ｐゴシック"/>
            </a:rPr>
            <a:t>10</a:t>
          </a:r>
          <a:r>
            <a:rPr lang="ja-JP" altLang="en-US" sz="1400" b="0" i="0" u="none" strike="noStrike" baseline="0">
              <a:solidFill>
                <a:srgbClr val="000000"/>
              </a:solidFill>
              <a:latin typeface="ＭＳ Ｐゴシック"/>
              <a:ea typeface="ＭＳ Ｐゴシック"/>
            </a:rPr>
            <a:t>万円と安価のため、</a:t>
          </a:r>
          <a:r>
            <a:rPr lang="en-US" altLang="ja-JP" sz="1400" b="0" i="0" u="none" strike="noStrike" baseline="0">
              <a:solidFill>
                <a:srgbClr val="000000"/>
              </a:solidFill>
              <a:latin typeface="ＭＳ Ｐゴシック"/>
              <a:ea typeface="ＭＳ Ｐゴシック"/>
            </a:rPr>
            <a:t>100</a:t>
          </a:r>
          <a:r>
            <a:rPr lang="ja-JP" altLang="en-US" sz="1400" b="0" i="0" u="none" strike="noStrike" baseline="0">
              <a:solidFill>
                <a:srgbClr val="000000"/>
              </a:solidFill>
              <a:latin typeface="ＭＳ Ｐゴシック"/>
              <a:ea typeface="ＭＳ Ｐゴシック"/>
            </a:rPr>
            <a:t>万円と仮置きする。</a:t>
          </a:r>
        </a:p>
        <a:p>
          <a:pPr algn="l" rtl="0">
            <a:defRPr sz="1000"/>
          </a:pPr>
          <a:r>
            <a:rPr lang="ja-JP" altLang="en-US" sz="1400" b="0" i="0" u="none" strike="noStrike" baseline="0">
              <a:solidFill>
                <a:srgbClr val="000000"/>
              </a:solidFill>
              <a:latin typeface="ＭＳ Ｐゴシック"/>
              <a:ea typeface="ＭＳ Ｐゴシック"/>
            </a:rPr>
            <a:t>チラシ記載金額の合計値は</a:t>
          </a:r>
          <a:r>
            <a:rPr lang="en-US" altLang="ja-JP" sz="1400" b="0" i="0" u="none" strike="noStrike" baseline="0">
              <a:solidFill>
                <a:srgbClr val="000000"/>
              </a:solidFill>
              <a:latin typeface="ＭＳ Ｐゴシック"/>
              <a:ea typeface="ＭＳ Ｐゴシック"/>
            </a:rPr>
            <a:t>1,117</a:t>
          </a:r>
          <a:r>
            <a:rPr lang="ja-JP" altLang="en-US" sz="1400" b="0" i="0" u="none" strike="noStrike" baseline="0">
              <a:solidFill>
                <a:srgbClr val="000000"/>
              </a:solidFill>
              <a:latin typeface="ＭＳ Ｐゴシック"/>
              <a:ea typeface="ＭＳ Ｐゴシック"/>
            </a:rPr>
            <a:t>万円。持ち家の面積として妥当なテーブル（</a:t>
          </a:r>
          <a:r>
            <a:rPr lang="en-US" altLang="ja-JP" sz="1400" b="0" i="0" u="none" strike="noStrike" baseline="0">
              <a:solidFill>
                <a:srgbClr val="000000"/>
              </a:solidFill>
              <a:latin typeface="ＭＳ Ｐゴシック"/>
              <a:ea typeface="ＭＳ Ｐゴシック"/>
            </a:rPr>
            <a:t>66</a:t>
          </a:r>
          <a:r>
            <a:rPr lang="ja-JP" altLang="en-US" sz="1400" b="0" i="0" u="none" strike="noStrike" baseline="0">
              <a:solidFill>
                <a:srgbClr val="000000"/>
              </a:solidFill>
              <a:latin typeface="ＭＳ Ｐゴシック"/>
              <a:ea typeface="ＭＳ Ｐゴシック"/>
            </a:rPr>
            <a:t>～</a:t>
          </a:r>
          <a:r>
            <a:rPr lang="en-US" altLang="ja-JP" sz="1400" b="0" i="0" u="none" strike="noStrike" baseline="0">
              <a:solidFill>
                <a:srgbClr val="000000"/>
              </a:solidFill>
              <a:latin typeface="ＭＳ Ｐゴシック"/>
              <a:ea typeface="ＭＳ Ｐゴシック"/>
            </a:rPr>
            <a:t>99㎡</a:t>
          </a:r>
          <a:r>
            <a:rPr lang="ja-JP" altLang="en-US" sz="1400" b="0" i="0" u="none" strike="noStrike" baseline="0">
              <a:solidFill>
                <a:srgbClr val="000000"/>
              </a:solidFill>
              <a:latin typeface="ＭＳ Ｐゴシック"/>
              <a:ea typeface="ＭＳ Ｐゴシック"/>
            </a:rPr>
            <a:t>）におさめた。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1.vml"/><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ctrlProp" Target="../ctrlProps/ctrlProp54.x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vmlDrawing" Target="../drawings/vmlDrawing3.v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drawing" Target="../drawings/drawing3.xml"/><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BN66"/>
  <sheetViews>
    <sheetView tabSelected="1" view="pageBreakPreview" zoomScale="85" zoomScaleNormal="85" zoomScaleSheetLayoutView="85" zoomScalePageLayoutView="85" workbookViewId="0">
      <selection activeCell="CC13" sqref="CC13"/>
    </sheetView>
  </sheetViews>
  <sheetFormatPr defaultColWidth="8.77734375" defaultRowHeight="15"/>
  <cols>
    <col min="1" max="90" width="2.21875" style="1" customWidth="1"/>
    <col min="91" max="16384" width="8.77734375" style="1"/>
  </cols>
  <sheetData>
    <row r="1" spans="1:66">
      <c r="A1" s="184" t="s">
        <v>507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row>
    <row r="2" spans="1:66">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row>
    <row r="3" spans="1:66" ht="8.1" customHeight="1"/>
    <row r="4" spans="1:66" ht="16.2">
      <c r="A4" s="74" t="s">
        <v>519</v>
      </c>
    </row>
    <row r="5" spans="1:66" ht="19.5" customHeight="1">
      <c r="B5" s="188" t="s">
        <v>0</v>
      </c>
      <c r="C5" s="188"/>
      <c r="D5" s="187"/>
      <c r="E5" s="187"/>
      <c r="F5" s="187"/>
      <c r="G5" s="187"/>
      <c r="H5" s="187"/>
      <c r="I5" s="187"/>
      <c r="J5" s="187"/>
      <c r="K5" s="187"/>
      <c r="L5" s="187"/>
      <c r="O5" s="1" t="s">
        <v>32</v>
      </c>
      <c r="U5" s="187"/>
      <c r="V5" s="187"/>
      <c r="W5" s="187"/>
      <c r="X5" s="187"/>
      <c r="Y5" s="187"/>
      <c r="Z5" s="187"/>
      <c r="AA5" s="187"/>
      <c r="AB5" s="187"/>
      <c r="AC5" s="187"/>
      <c r="AD5" s="1" t="s">
        <v>31</v>
      </c>
    </row>
    <row r="6" spans="1:66" ht="9.75" customHeight="1"/>
    <row r="7" spans="1:66" ht="16.2">
      <c r="A7" s="74" t="s">
        <v>508</v>
      </c>
    </row>
    <row r="8" spans="1:66" ht="6.75" customHeight="1"/>
    <row r="9" spans="1:66">
      <c r="B9" s="9" t="s">
        <v>509</v>
      </c>
      <c r="C9" s="9"/>
      <c r="D9" s="9"/>
    </row>
    <row r="10" spans="1:66" ht="29.25" customHeight="1">
      <c r="B10" s="9"/>
      <c r="C10" s="192" t="s">
        <v>520</v>
      </c>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row>
    <row r="11" spans="1:66" ht="24" customHeight="1">
      <c r="B11" s="9"/>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row>
    <row r="12" spans="1:66" ht="0.9" customHeight="1"/>
    <row r="13" spans="1:66">
      <c r="C13" s="75" t="s">
        <v>510</v>
      </c>
      <c r="X13" s="75" t="s">
        <v>522</v>
      </c>
    </row>
    <row r="14" spans="1:66">
      <c r="C14" s="189" t="s">
        <v>2</v>
      </c>
      <c r="D14" s="190"/>
      <c r="E14" s="190"/>
      <c r="F14" s="190" t="s">
        <v>1</v>
      </c>
      <c r="G14" s="190"/>
      <c r="H14" s="190"/>
      <c r="I14" s="190"/>
      <c r="J14" s="190"/>
      <c r="K14" s="190"/>
      <c r="L14" s="190"/>
      <c r="M14" s="190"/>
      <c r="N14" s="190" t="s">
        <v>3</v>
      </c>
      <c r="O14" s="190"/>
      <c r="P14" s="190"/>
      <c r="Q14" s="190"/>
      <c r="R14" s="190"/>
      <c r="S14" s="190"/>
      <c r="T14" s="190"/>
      <c r="U14" s="198"/>
      <c r="X14" s="189" t="s">
        <v>2</v>
      </c>
      <c r="Y14" s="190"/>
      <c r="Z14" s="190"/>
      <c r="AA14" s="190" t="s">
        <v>1</v>
      </c>
      <c r="AB14" s="190"/>
      <c r="AC14" s="190"/>
      <c r="AD14" s="190"/>
      <c r="AE14" s="190"/>
      <c r="AF14" s="190"/>
      <c r="AG14" s="190"/>
      <c r="AH14" s="190"/>
      <c r="AI14" s="190" t="s">
        <v>3</v>
      </c>
      <c r="AJ14" s="190"/>
      <c r="AK14" s="190"/>
      <c r="AL14" s="190"/>
      <c r="AM14" s="190"/>
      <c r="AN14" s="190"/>
      <c r="AO14" s="190"/>
      <c r="AP14" s="198"/>
    </row>
    <row r="15" spans="1:66" ht="13.5" customHeight="1">
      <c r="C15" s="191"/>
      <c r="D15" s="166"/>
      <c r="E15" s="166"/>
      <c r="F15" s="166"/>
      <c r="G15" s="166"/>
      <c r="H15" s="166"/>
      <c r="I15" s="166"/>
      <c r="J15" s="166"/>
      <c r="K15" s="166"/>
      <c r="L15" s="166"/>
      <c r="M15" s="166"/>
      <c r="N15" s="166" t="s">
        <v>429</v>
      </c>
      <c r="O15" s="166"/>
      <c r="P15" s="166"/>
      <c r="Q15" s="166"/>
      <c r="R15" s="166" t="s">
        <v>430</v>
      </c>
      <c r="S15" s="166"/>
      <c r="T15" s="166"/>
      <c r="U15" s="167"/>
      <c r="W15" s="8"/>
      <c r="X15" s="191"/>
      <c r="Y15" s="166"/>
      <c r="Z15" s="166"/>
      <c r="AA15" s="166"/>
      <c r="AB15" s="166"/>
      <c r="AC15" s="166"/>
      <c r="AD15" s="166"/>
      <c r="AE15" s="166"/>
      <c r="AF15" s="166"/>
      <c r="AG15" s="166"/>
      <c r="AH15" s="166"/>
      <c r="AI15" s="166" t="s">
        <v>429</v>
      </c>
      <c r="AJ15" s="166"/>
      <c r="AK15" s="166"/>
      <c r="AL15" s="166"/>
      <c r="AM15" s="166" t="s">
        <v>430</v>
      </c>
      <c r="AN15" s="166"/>
      <c r="AO15" s="166"/>
      <c r="AP15" s="167"/>
      <c r="BN15" s="7"/>
    </row>
    <row r="16" spans="1:66" ht="14.25" customHeight="1">
      <c r="C16" s="156"/>
      <c r="D16" s="157"/>
      <c r="E16" s="158"/>
      <c r="F16" s="159" t="s">
        <v>442</v>
      </c>
      <c r="G16" s="160"/>
      <c r="H16" s="160"/>
      <c r="I16" s="160"/>
      <c r="J16" s="160"/>
      <c r="K16" s="160"/>
      <c r="L16" s="160"/>
      <c r="M16" s="161"/>
      <c r="N16" s="181">
        <f>IFERROR('参照用（a.チラシ（PC用））'!CB15,0)</f>
        <v>0</v>
      </c>
      <c r="O16" s="182"/>
      <c r="P16" s="182"/>
      <c r="Q16" s="182"/>
      <c r="R16" s="162"/>
      <c r="S16" s="162"/>
      <c r="T16" s="162"/>
      <c r="U16" s="162"/>
      <c r="W16" s="8"/>
      <c r="X16" s="156"/>
      <c r="Y16" s="157"/>
      <c r="Z16" s="158"/>
      <c r="AA16" s="159" t="s">
        <v>431</v>
      </c>
      <c r="AB16" s="160"/>
      <c r="AC16" s="160"/>
      <c r="AD16" s="160"/>
      <c r="AE16" s="160"/>
      <c r="AF16" s="160"/>
      <c r="AG16" s="160"/>
      <c r="AH16" s="161"/>
      <c r="AI16" s="181">
        <f>IFERROR('参照用（a.チラシ（PC用））'!BI15,0)</f>
        <v>42</v>
      </c>
      <c r="AJ16" s="182"/>
      <c r="AK16" s="182"/>
      <c r="AL16" s="182"/>
      <c r="AM16" s="162"/>
      <c r="AN16" s="162"/>
      <c r="AO16" s="162"/>
      <c r="AP16" s="162"/>
      <c r="BN16" s="7"/>
    </row>
    <row r="17" spans="3:66" ht="14.25" customHeight="1">
      <c r="C17" s="156"/>
      <c r="D17" s="157"/>
      <c r="E17" s="158"/>
      <c r="F17" s="159" t="s">
        <v>443</v>
      </c>
      <c r="G17" s="160"/>
      <c r="H17" s="160"/>
      <c r="I17" s="160"/>
      <c r="J17" s="160"/>
      <c r="K17" s="160"/>
      <c r="L17" s="160"/>
      <c r="M17" s="161"/>
      <c r="N17" s="181">
        <f>IFERROR('参照用（a.チラシ（PC用））'!CB16,0)</f>
        <v>0</v>
      </c>
      <c r="O17" s="182"/>
      <c r="P17" s="182"/>
      <c r="Q17" s="182"/>
      <c r="R17" s="162"/>
      <c r="S17" s="162"/>
      <c r="T17" s="162"/>
      <c r="U17" s="162"/>
      <c r="W17" s="8"/>
      <c r="X17" s="156"/>
      <c r="Y17" s="157"/>
      <c r="Z17" s="158"/>
      <c r="AA17" s="159" t="s">
        <v>432</v>
      </c>
      <c r="AB17" s="160"/>
      <c r="AC17" s="160"/>
      <c r="AD17" s="160"/>
      <c r="AE17" s="160"/>
      <c r="AF17" s="160"/>
      <c r="AG17" s="160"/>
      <c r="AH17" s="161"/>
      <c r="AI17" s="181">
        <f>IFERROR('参照用（a.チラシ（PC用））'!BI16,0)</f>
        <v>25</v>
      </c>
      <c r="AJ17" s="182"/>
      <c r="AK17" s="182"/>
      <c r="AL17" s="182"/>
      <c r="AM17" s="162"/>
      <c r="AN17" s="162"/>
      <c r="AO17" s="162"/>
      <c r="AP17" s="162"/>
      <c r="BN17" s="7"/>
    </row>
    <row r="18" spans="3:66" ht="14.25" customHeight="1">
      <c r="C18" s="156"/>
      <c r="D18" s="157"/>
      <c r="E18" s="158"/>
      <c r="F18" s="159" t="s">
        <v>495</v>
      </c>
      <c r="G18" s="160"/>
      <c r="H18" s="160"/>
      <c r="I18" s="160"/>
      <c r="J18" s="160"/>
      <c r="K18" s="160"/>
      <c r="L18" s="160"/>
      <c r="M18" s="161"/>
      <c r="N18" s="181">
        <f>IFERROR('参照用（a.チラシ（PC用））'!CB17,0)</f>
        <v>0</v>
      </c>
      <c r="O18" s="182"/>
      <c r="P18" s="182"/>
      <c r="Q18" s="182"/>
      <c r="R18" s="162"/>
      <c r="S18" s="162"/>
      <c r="T18" s="162"/>
      <c r="U18" s="162"/>
      <c r="W18" s="8"/>
      <c r="X18" s="156"/>
      <c r="Y18" s="157"/>
      <c r="Z18" s="158"/>
      <c r="AA18" s="159" t="s">
        <v>493</v>
      </c>
      <c r="AB18" s="160"/>
      <c r="AC18" s="160"/>
      <c r="AD18" s="160"/>
      <c r="AE18" s="160"/>
      <c r="AF18" s="160"/>
      <c r="AG18" s="160"/>
      <c r="AH18" s="161"/>
      <c r="AI18" s="181">
        <f>IFERROR('参照用（a.チラシ（PC用））'!BI17,0)</f>
        <v>5</v>
      </c>
      <c r="AJ18" s="182"/>
      <c r="AK18" s="182"/>
      <c r="AL18" s="182"/>
      <c r="AM18" s="162"/>
      <c r="AN18" s="162"/>
      <c r="AO18" s="162"/>
      <c r="AP18" s="162"/>
      <c r="BN18" s="7"/>
    </row>
    <row r="19" spans="3:66" ht="14.25" customHeight="1">
      <c r="C19" s="156"/>
      <c r="D19" s="157"/>
      <c r="E19" s="158"/>
      <c r="F19" s="159" t="s">
        <v>496</v>
      </c>
      <c r="G19" s="160"/>
      <c r="H19" s="160"/>
      <c r="I19" s="160"/>
      <c r="J19" s="160"/>
      <c r="K19" s="160"/>
      <c r="L19" s="160"/>
      <c r="M19" s="161"/>
      <c r="N19" s="181">
        <f>IFERROR('参照用（a.チラシ（PC用））'!CB18,0)</f>
        <v>0</v>
      </c>
      <c r="O19" s="182"/>
      <c r="P19" s="182"/>
      <c r="Q19" s="182"/>
      <c r="R19" s="162"/>
      <c r="S19" s="162"/>
      <c r="T19" s="162"/>
      <c r="U19" s="162"/>
      <c r="W19" s="8"/>
      <c r="X19" s="156"/>
      <c r="Y19" s="157"/>
      <c r="Z19" s="158"/>
      <c r="AA19" s="159" t="s">
        <v>434</v>
      </c>
      <c r="AB19" s="160"/>
      <c r="AC19" s="160"/>
      <c r="AD19" s="160"/>
      <c r="AE19" s="160"/>
      <c r="AF19" s="160"/>
      <c r="AG19" s="160"/>
      <c r="AH19" s="161"/>
      <c r="AI19" s="181">
        <f>IFERROR('参照用（a.チラシ（PC用））'!BI18,0)</f>
        <v>30</v>
      </c>
      <c r="AJ19" s="182"/>
      <c r="AK19" s="182"/>
      <c r="AL19" s="182"/>
      <c r="AM19" s="162"/>
      <c r="AN19" s="162"/>
      <c r="AO19" s="162"/>
      <c r="AP19" s="162"/>
      <c r="BN19" s="7"/>
    </row>
    <row r="20" spans="3:66" ht="14.25" customHeight="1" thickBot="1">
      <c r="C20" s="156"/>
      <c r="D20" s="157"/>
      <c r="E20" s="158"/>
      <c r="F20" s="159" t="s">
        <v>494</v>
      </c>
      <c r="G20" s="160"/>
      <c r="H20" s="160"/>
      <c r="I20" s="160"/>
      <c r="J20" s="160"/>
      <c r="K20" s="160"/>
      <c r="L20" s="160"/>
      <c r="M20" s="161"/>
      <c r="N20" s="181">
        <f>IFERROR('参照用（a.チラシ（PC用））'!CB19,0)</f>
        <v>0</v>
      </c>
      <c r="O20" s="182"/>
      <c r="P20" s="182"/>
      <c r="Q20" s="182"/>
      <c r="R20" s="162"/>
      <c r="S20" s="162"/>
      <c r="T20" s="162"/>
      <c r="U20" s="162"/>
      <c r="W20" s="8"/>
      <c r="X20" s="210"/>
      <c r="Y20" s="210"/>
      <c r="Z20" s="210"/>
      <c r="AA20" s="211" t="s">
        <v>453</v>
      </c>
      <c r="AB20" s="211"/>
      <c r="AC20" s="211"/>
      <c r="AD20" s="211"/>
      <c r="AE20" s="211"/>
      <c r="AF20" s="211"/>
      <c r="AG20" s="211"/>
      <c r="AH20" s="211"/>
      <c r="AI20" s="199">
        <f>IFERROR('参照用（a.チラシ（PC用））'!BI19,0)</f>
        <v>16</v>
      </c>
      <c r="AJ20" s="199"/>
      <c r="AK20" s="199"/>
      <c r="AL20" s="199"/>
      <c r="AM20" s="199"/>
      <c r="AN20" s="199"/>
      <c r="AO20" s="199"/>
      <c r="AP20" s="199"/>
      <c r="BN20" s="7"/>
    </row>
    <row r="21" spans="3:66" ht="14.25" customHeight="1" thickTop="1" thickBot="1">
      <c r="C21" s="156"/>
      <c r="D21" s="157"/>
      <c r="E21" s="158"/>
      <c r="F21" s="159" t="s">
        <v>456</v>
      </c>
      <c r="G21" s="160"/>
      <c r="H21" s="160"/>
      <c r="I21" s="160"/>
      <c r="J21" s="160"/>
      <c r="K21" s="160"/>
      <c r="L21" s="160"/>
      <c r="M21" s="161"/>
      <c r="N21" s="185">
        <f>IFERROR('参照用（a.チラシ（PC用））'!CB20,0)</f>
        <v>0</v>
      </c>
      <c r="O21" s="186"/>
      <c r="P21" s="186"/>
      <c r="Q21" s="186"/>
      <c r="R21" s="199"/>
      <c r="S21" s="199"/>
      <c r="T21" s="199"/>
      <c r="U21" s="199"/>
      <c r="W21" s="8"/>
      <c r="X21" s="208"/>
      <c r="Y21" s="208"/>
      <c r="Z21" s="209"/>
      <c r="AA21" s="196" t="s">
        <v>500</v>
      </c>
      <c r="AB21" s="196"/>
      <c r="AC21" s="196"/>
      <c r="AD21" s="196"/>
      <c r="AE21" s="196"/>
      <c r="AF21" s="196"/>
      <c r="AG21" s="196"/>
      <c r="AH21" s="197"/>
      <c r="AI21" s="193">
        <f>'参照用（a.チラシ（PC用））'!AI44</f>
        <v>0</v>
      </c>
      <c r="AJ21" s="194"/>
      <c r="AK21" s="194"/>
      <c r="AL21" s="194"/>
      <c r="AM21" s="194"/>
      <c r="AN21" s="194"/>
      <c r="AO21" s="194"/>
      <c r="AP21" s="195"/>
      <c r="BN21" s="7"/>
    </row>
    <row r="22" spans="3:66" ht="14.25" customHeight="1" thickTop="1">
      <c r="C22" s="208"/>
      <c r="D22" s="208"/>
      <c r="E22" s="209"/>
      <c r="F22" s="196" t="s">
        <v>500</v>
      </c>
      <c r="G22" s="196"/>
      <c r="H22" s="196"/>
      <c r="I22" s="196"/>
      <c r="J22" s="196"/>
      <c r="K22" s="196"/>
      <c r="L22" s="196"/>
      <c r="M22" s="197"/>
      <c r="N22" s="193">
        <f>'参照用（a.チラシ（PC用））'!N45</f>
        <v>0</v>
      </c>
      <c r="O22" s="194"/>
      <c r="P22" s="194"/>
      <c r="Q22" s="194"/>
      <c r="R22" s="194"/>
      <c r="S22" s="194"/>
      <c r="T22" s="194"/>
      <c r="U22" s="195"/>
      <c r="W22" s="8"/>
      <c r="X22" s="207" t="s">
        <v>513</v>
      </c>
      <c r="Y22" s="207"/>
      <c r="Z22" s="207"/>
      <c r="AA22" s="207"/>
      <c r="AB22" s="207"/>
      <c r="AC22" s="207"/>
      <c r="AD22" s="207"/>
      <c r="AE22" s="207"/>
      <c r="AF22" s="207"/>
      <c r="AG22" s="207"/>
      <c r="AH22" s="207"/>
      <c r="AI22" s="207"/>
      <c r="AJ22" s="207"/>
      <c r="AK22" s="207"/>
      <c r="AL22" s="207"/>
      <c r="AM22" s="207"/>
      <c r="AN22" s="207"/>
      <c r="AO22" s="207"/>
      <c r="AP22" s="207"/>
      <c r="BN22" s="7"/>
    </row>
    <row r="23" spans="3:66" ht="14.25" customHeight="1">
      <c r="C23" s="207" t="s">
        <v>512</v>
      </c>
      <c r="D23" s="207"/>
      <c r="E23" s="207"/>
      <c r="F23" s="207"/>
      <c r="G23" s="207"/>
      <c r="H23" s="207"/>
      <c r="I23" s="207"/>
      <c r="J23" s="207"/>
      <c r="K23" s="207"/>
      <c r="L23" s="207"/>
      <c r="M23" s="207"/>
      <c r="N23" s="207"/>
      <c r="O23" s="207"/>
      <c r="P23" s="207"/>
      <c r="Q23" s="207"/>
      <c r="R23" s="207"/>
      <c r="S23" s="207"/>
      <c r="T23" s="207"/>
      <c r="U23" s="207"/>
      <c r="W23" s="8"/>
      <c r="X23" s="76"/>
      <c r="Y23" s="76"/>
      <c r="Z23" s="76"/>
      <c r="AA23" s="72"/>
      <c r="AB23" s="72"/>
      <c r="AC23" s="72"/>
      <c r="AD23" s="72"/>
      <c r="AE23" s="72"/>
      <c r="AF23" s="72"/>
      <c r="AG23" s="72"/>
      <c r="AH23" s="72"/>
      <c r="AI23" s="73"/>
      <c r="AJ23" s="73"/>
      <c r="AK23" s="73"/>
      <c r="AL23" s="73"/>
      <c r="AM23" s="73"/>
      <c r="AN23" s="73"/>
      <c r="AO23" s="73"/>
      <c r="AP23" s="73"/>
      <c r="BN23" s="7"/>
    </row>
    <row r="24" spans="3:66" ht="6" customHeight="1"/>
    <row r="25" spans="3:66">
      <c r="C25" s="75" t="s">
        <v>521</v>
      </c>
      <c r="X25" s="75" t="s">
        <v>16</v>
      </c>
    </row>
    <row r="26" spans="3:66">
      <c r="C26" s="189" t="s">
        <v>2</v>
      </c>
      <c r="D26" s="190"/>
      <c r="E26" s="190"/>
      <c r="F26" s="190" t="s">
        <v>1</v>
      </c>
      <c r="G26" s="190"/>
      <c r="H26" s="190"/>
      <c r="I26" s="190"/>
      <c r="J26" s="190"/>
      <c r="K26" s="190"/>
      <c r="L26" s="190"/>
      <c r="M26" s="190"/>
      <c r="N26" s="190" t="s">
        <v>3</v>
      </c>
      <c r="O26" s="190"/>
      <c r="P26" s="190"/>
      <c r="Q26" s="190"/>
      <c r="R26" s="190"/>
      <c r="S26" s="190"/>
      <c r="T26" s="190"/>
      <c r="U26" s="198"/>
      <c r="X26" s="189" t="s">
        <v>2</v>
      </c>
      <c r="Y26" s="190"/>
      <c r="Z26" s="190"/>
      <c r="AA26" s="190" t="s">
        <v>1</v>
      </c>
      <c r="AB26" s="190"/>
      <c r="AC26" s="190"/>
      <c r="AD26" s="190"/>
      <c r="AE26" s="190"/>
      <c r="AF26" s="190"/>
      <c r="AG26" s="190"/>
      <c r="AH26" s="190"/>
      <c r="AI26" s="190" t="s">
        <v>3</v>
      </c>
      <c r="AJ26" s="190"/>
      <c r="AK26" s="190"/>
      <c r="AL26" s="190"/>
      <c r="AM26" s="190"/>
      <c r="AN26" s="190"/>
      <c r="AO26" s="190"/>
      <c r="AP26" s="198"/>
    </row>
    <row r="27" spans="3:66" ht="14.25" customHeight="1">
      <c r="C27" s="191"/>
      <c r="D27" s="166"/>
      <c r="E27" s="166"/>
      <c r="F27" s="166"/>
      <c r="G27" s="166"/>
      <c r="H27" s="166"/>
      <c r="I27" s="166"/>
      <c r="J27" s="166"/>
      <c r="K27" s="166"/>
      <c r="L27" s="166"/>
      <c r="M27" s="166"/>
      <c r="N27" s="166" t="s">
        <v>429</v>
      </c>
      <c r="O27" s="166"/>
      <c r="P27" s="166"/>
      <c r="Q27" s="166"/>
      <c r="R27" s="166" t="s">
        <v>430</v>
      </c>
      <c r="S27" s="166"/>
      <c r="T27" s="166"/>
      <c r="U27" s="167"/>
      <c r="W27" s="8"/>
      <c r="X27" s="191"/>
      <c r="Y27" s="166"/>
      <c r="Z27" s="166"/>
      <c r="AA27" s="166"/>
      <c r="AB27" s="166"/>
      <c r="AC27" s="166"/>
      <c r="AD27" s="166"/>
      <c r="AE27" s="166"/>
      <c r="AF27" s="166"/>
      <c r="AG27" s="166"/>
      <c r="AH27" s="166"/>
      <c r="AI27" s="166" t="s">
        <v>429</v>
      </c>
      <c r="AJ27" s="166"/>
      <c r="AK27" s="166"/>
      <c r="AL27" s="166"/>
      <c r="AM27" s="166" t="s">
        <v>430</v>
      </c>
      <c r="AN27" s="166"/>
      <c r="AO27" s="166"/>
      <c r="AP27" s="167"/>
      <c r="BN27" s="7"/>
    </row>
    <row r="28" spans="3:66" ht="14.25" customHeight="1">
      <c r="C28" s="156"/>
      <c r="D28" s="157"/>
      <c r="E28" s="158"/>
      <c r="F28" s="159" t="s">
        <v>487</v>
      </c>
      <c r="G28" s="160"/>
      <c r="H28" s="160"/>
      <c r="I28" s="160"/>
      <c r="J28" s="160"/>
      <c r="K28" s="160"/>
      <c r="L28" s="160"/>
      <c r="M28" s="161"/>
      <c r="N28" s="181">
        <f>IFERROR('参照用（a.チラシ（PC用））'!CB25,0)</f>
        <v>0</v>
      </c>
      <c r="O28" s="182"/>
      <c r="P28" s="182"/>
      <c r="Q28" s="182"/>
      <c r="R28" s="162"/>
      <c r="S28" s="162"/>
      <c r="T28" s="162"/>
      <c r="U28" s="162"/>
      <c r="W28" s="8"/>
      <c r="X28" s="156"/>
      <c r="Y28" s="157"/>
      <c r="Z28" s="158"/>
      <c r="AA28" s="159" t="s">
        <v>488</v>
      </c>
      <c r="AB28" s="160"/>
      <c r="AC28" s="160"/>
      <c r="AD28" s="160"/>
      <c r="AE28" s="160"/>
      <c r="AF28" s="160"/>
      <c r="AG28" s="160"/>
      <c r="AH28" s="161"/>
      <c r="AI28" s="181">
        <f>IFERROR('参照用（a.チラシ（PC用））'!BI25,0)</f>
        <v>0</v>
      </c>
      <c r="AJ28" s="182"/>
      <c r="AK28" s="182"/>
      <c r="AL28" s="182"/>
      <c r="AM28" s="162"/>
      <c r="AN28" s="162"/>
      <c r="AO28" s="162"/>
      <c r="AP28" s="162"/>
      <c r="BN28" s="7"/>
    </row>
    <row r="29" spans="3:66" ht="14.25" customHeight="1">
      <c r="C29" s="156"/>
      <c r="D29" s="157"/>
      <c r="E29" s="158"/>
      <c r="F29" s="159" t="s">
        <v>447</v>
      </c>
      <c r="G29" s="160"/>
      <c r="H29" s="160"/>
      <c r="I29" s="160"/>
      <c r="J29" s="160"/>
      <c r="K29" s="160"/>
      <c r="L29" s="160"/>
      <c r="M29" s="161"/>
      <c r="N29" s="181">
        <f>IFERROR('参照用（a.チラシ（PC用））'!CB26,0)</f>
        <v>100</v>
      </c>
      <c r="O29" s="182"/>
      <c r="P29" s="182"/>
      <c r="Q29" s="182"/>
      <c r="R29" s="162"/>
      <c r="S29" s="162"/>
      <c r="T29" s="162"/>
      <c r="U29" s="162"/>
      <c r="W29" s="8"/>
      <c r="X29" s="156"/>
      <c r="Y29" s="157"/>
      <c r="Z29" s="158"/>
      <c r="AA29" s="159" t="s">
        <v>438</v>
      </c>
      <c r="AB29" s="160"/>
      <c r="AC29" s="160"/>
      <c r="AD29" s="160"/>
      <c r="AE29" s="160"/>
      <c r="AF29" s="160"/>
      <c r="AG29" s="160"/>
      <c r="AH29" s="161"/>
      <c r="AI29" s="181">
        <f>IFERROR('参照用（a.チラシ（PC用））'!BI26,0)</f>
        <v>20</v>
      </c>
      <c r="AJ29" s="182"/>
      <c r="AK29" s="182"/>
      <c r="AL29" s="182"/>
      <c r="AM29" s="162"/>
      <c r="AN29" s="162"/>
      <c r="AO29" s="162"/>
      <c r="AP29" s="162"/>
      <c r="BN29" s="7"/>
    </row>
    <row r="30" spans="3:66" ht="14.25" customHeight="1">
      <c r="C30" s="156"/>
      <c r="D30" s="157"/>
      <c r="E30" s="158"/>
      <c r="F30" s="159" t="s">
        <v>448</v>
      </c>
      <c r="G30" s="160"/>
      <c r="H30" s="160"/>
      <c r="I30" s="160"/>
      <c r="J30" s="160"/>
      <c r="K30" s="160"/>
      <c r="L30" s="160"/>
      <c r="M30" s="161"/>
      <c r="N30" s="181">
        <f>IFERROR('参照用（a.チラシ（PC用））'!CB27,0)</f>
        <v>0</v>
      </c>
      <c r="O30" s="182"/>
      <c r="P30" s="182"/>
      <c r="Q30" s="182"/>
      <c r="R30" s="162"/>
      <c r="S30" s="162"/>
      <c r="T30" s="162"/>
      <c r="U30" s="162"/>
      <c r="W30" s="8"/>
      <c r="X30" s="156"/>
      <c r="Y30" s="157"/>
      <c r="Z30" s="158"/>
      <c r="AA30" s="159" t="s">
        <v>439</v>
      </c>
      <c r="AB30" s="160"/>
      <c r="AC30" s="160"/>
      <c r="AD30" s="160"/>
      <c r="AE30" s="160"/>
      <c r="AF30" s="160"/>
      <c r="AG30" s="160"/>
      <c r="AH30" s="161"/>
      <c r="AI30" s="181">
        <f>IFERROR('参照用（a.チラシ（PC用））'!BI27,0)</f>
        <v>3</v>
      </c>
      <c r="AJ30" s="182"/>
      <c r="AK30" s="182"/>
      <c r="AL30" s="182"/>
      <c r="AM30" s="162"/>
      <c r="AN30" s="162"/>
      <c r="AO30" s="162"/>
      <c r="AP30" s="162"/>
      <c r="BN30" s="7"/>
    </row>
    <row r="31" spans="3:66" ht="14.25" customHeight="1">
      <c r="C31" s="156"/>
      <c r="D31" s="157"/>
      <c r="E31" s="158"/>
      <c r="F31" s="159" t="s">
        <v>492</v>
      </c>
      <c r="G31" s="160"/>
      <c r="H31" s="160"/>
      <c r="I31" s="160"/>
      <c r="J31" s="160"/>
      <c r="K31" s="160"/>
      <c r="L31" s="160"/>
      <c r="M31" s="161"/>
      <c r="N31" s="181">
        <f>IFERROR('参照用（a.チラシ（PC用））'!CB28,0)</f>
        <v>0</v>
      </c>
      <c r="O31" s="182"/>
      <c r="P31" s="182"/>
      <c r="Q31" s="182"/>
      <c r="R31" s="162"/>
      <c r="S31" s="162"/>
      <c r="T31" s="162"/>
      <c r="U31" s="162"/>
      <c r="W31" s="8"/>
      <c r="X31" s="156"/>
      <c r="Y31" s="157"/>
      <c r="Z31" s="158"/>
      <c r="AA31" s="159" t="s">
        <v>440</v>
      </c>
      <c r="AB31" s="160"/>
      <c r="AC31" s="160"/>
      <c r="AD31" s="160"/>
      <c r="AE31" s="160"/>
      <c r="AF31" s="160"/>
      <c r="AG31" s="160"/>
      <c r="AH31" s="161"/>
      <c r="AI31" s="181">
        <f>IFERROR('参照用（a.チラシ（PC用））'!BI28,0)</f>
        <v>5</v>
      </c>
      <c r="AJ31" s="182"/>
      <c r="AK31" s="182"/>
      <c r="AL31" s="182"/>
      <c r="AM31" s="162"/>
      <c r="AN31" s="162"/>
      <c r="AO31" s="162"/>
      <c r="AP31" s="162"/>
      <c r="BN31" s="7"/>
    </row>
    <row r="32" spans="3:66" ht="14.25" customHeight="1">
      <c r="C32" s="156"/>
      <c r="D32" s="157"/>
      <c r="E32" s="158"/>
      <c r="F32" s="159" t="s">
        <v>450</v>
      </c>
      <c r="G32" s="160"/>
      <c r="H32" s="160"/>
      <c r="I32" s="160"/>
      <c r="J32" s="160"/>
      <c r="K32" s="160"/>
      <c r="L32" s="160"/>
      <c r="M32" s="161"/>
      <c r="N32" s="181">
        <f>IFERROR('参照用（a.チラシ（PC用））'!CB29,0)</f>
        <v>0</v>
      </c>
      <c r="O32" s="182"/>
      <c r="P32" s="182"/>
      <c r="Q32" s="182"/>
      <c r="R32" s="162"/>
      <c r="S32" s="162"/>
      <c r="T32" s="162"/>
      <c r="U32" s="162"/>
      <c r="W32" s="8"/>
      <c r="X32" s="156"/>
      <c r="Y32" s="157"/>
      <c r="Z32" s="158"/>
      <c r="AA32" s="159" t="s">
        <v>441</v>
      </c>
      <c r="AB32" s="160"/>
      <c r="AC32" s="160"/>
      <c r="AD32" s="160"/>
      <c r="AE32" s="160"/>
      <c r="AF32" s="160"/>
      <c r="AG32" s="160"/>
      <c r="AH32" s="161"/>
      <c r="AI32" s="181">
        <f>IFERROR('参照用（a.チラシ（PC用））'!BI29,0)</f>
        <v>13</v>
      </c>
      <c r="AJ32" s="182"/>
      <c r="AK32" s="182"/>
      <c r="AL32" s="182"/>
      <c r="AM32" s="162"/>
      <c r="AN32" s="162"/>
      <c r="AO32" s="162"/>
      <c r="AP32" s="162"/>
      <c r="BN32" s="7"/>
    </row>
    <row r="33" spans="2:66" ht="14.25" customHeight="1" thickBot="1">
      <c r="C33" s="156"/>
      <c r="D33" s="157"/>
      <c r="E33" s="158"/>
      <c r="F33" s="159" t="s">
        <v>451</v>
      </c>
      <c r="G33" s="160"/>
      <c r="H33" s="160"/>
      <c r="I33" s="160"/>
      <c r="J33" s="160"/>
      <c r="K33" s="160"/>
      <c r="L33" s="160"/>
      <c r="M33" s="161"/>
      <c r="N33" s="181">
        <f>IFERROR('参照用（a.チラシ（PC用））'!CB30,0)</f>
        <v>6</v>
      </c>
      <c r="O33" s="182"/>
      <c r="P33" s="182"/>
      <c r="Q33" s="182"/>
      <c r="R33" s="162"/>
      <c r="S33" s="162"/>
      <c r="T33" s="162"/>
      <c r="U33" s="162"/>
      <c r="W33" s="8"/>
      <c r="X33" s="156"/>
      <c r="Y33" s="157"/>
      <c r="Z33" s="158"/>
      <c r="AA33" s="163" t="s">
        <v>515</v>
      </c>
      <c r="AB33" s="164"/>
      <c r="AC33" s="164"/>
      <c r="AD33" s="164"/>
      <c r="AE33" s="164"/>
      <c r="AF33" s="164"/>
      <c r="AG33" s="164"/>
      <c r="AH33" s="165"/>
      <c r="AI33" s="185">
        <f>IFERROR('参照用（a.チラシ（PC用））'!BI30,0)</f>
        <v>29</v>
      </c>
      <c r="AJ33" s="186"/>
      <c r="AK33" s="186"/>
      <c r="AL33" s="186"/>
      <c r="AM33" s="199"/>
      <c r="AN33" s="199"/>
      <c r="AO33" s="199"/>
      <c r="AP33" s="199"/>
      <c r="BN33" s="7"/>
    </row>
    <row r="34" spans="2:66" ht="14.25" customHeight="1" thickTop="1" thickBot="1">
      <c r="C34" s="204"/>
      <c r="D34" s="205"/>
      <c r="E34" s="206"/>
      <c r="F34" s="163" t="s">
        <v>514</v>
      </c>
      <c r="G34" s="164"/>
      <c r="H34" s="164"/>
      <c r="I34" s="164"/>
      <c r="J34" s="164"/>
      <c r="K34" s="164"/>
      <c r="L34" s="164"/>
      <c r="M34" s="165"/>
      <c r="N34" s="185">
        <f>IFERROR('参照用（a.チラシ（PC用））'!CB31,0)</f>
        <v>46</v>
      </c>
      <c r="O34" s="186"/>
      <c r="P34" s="186"/>
      <c r="Q34" s="186"/>
      <c r="R34" s="199"/>
      <c r="S34" s="199"/>
      <c r="T34" s="199"/>
      <c r="U34" s="199"/>
      <c r="W34" s="8"/>
      <c r="X34" s="208"/>
      <c r="Y34" s="208"/>
      <c r="Z34" s="209"/>
      <c r="AA34" s="202" t="s">
        <v>500</v>
      </c>
      <c r="AB34" s="202"/>
      <c r="AC34" s="202"/>
      <c r="AD34" s="202"/>
      <c r="AE34" s="202"/>
      <c r="AF34" s="202"/>
      <c r="AG34" s="202"/>
      <c r="AH34" s="203"/>
      <c r="AI34" s="193">
        <f>'参照用（a.チラシ（PC用））'!AI56</f>
        <v>0</v>
      </c>
      <c r="AJ34" s="194"/>
      <c r="AK34" s="194"/>
      <c r="AL34" s="194"/>
      <c r="AM34" s="194"/>
      <c r="AN34" s="194"/>
      <c r="AO34" s="194"/>
      <c r="AP34" s="195"/>
      <c r="BN34" s="7"/>
    </row>
    <row r="35" spans="2:66" ht="14.25" customHeight="1" thickTop="1">
      <c r="C35" s="200"/>
      <c r="D35" s="200"/>
      <c r="E35" s="201"/>
      <c r="F35" s="202" t="s">
        <v>500</v>
      </c>
      <c r="G35" s="202"/>
      <c r="H35" s="202"/>
      <c r="I35" s="202"/>
      <c r="J35" s="202"/>
      <c r="K35" s="202"/>
      <c r="L35" s="202"/>
      <c r="M35" s="203"/>
      <c r="N35" s="193">
        <f>'参照用（a.チラシ（PC用））'!N57</f>
        <v>0</v>
      </c>
      <c r="O35" s="194"/>
      <c r="P35" s="194"/>
      <c r="Q35" s="194"/>
      <c r="R35" s="194"/>
      <c r="S35" s="194"/>
      <c r="T35" s="194"/>
      <c r="U35" s="195"/>
      <c r="X35" s="153" t="s">
        <v>516</v>
      </c>
      <c r="Y35" s="153"/>
      <c r="Z35" s="153"/>
      <c r="AA35" s="153"/>
      <c r="AB35" s="153"/>
      <c r="AC35" s="153"/>
      <c r="AD35" s="153"/>
      <c r="AE35" s="153"/>
      <c r="AF35" s="153"/>
      <c r="AG35" s="153"/>
      <c r="AH35" s="153"/>
      <c r="AI35" s="153"/>
      <c r="AJ35" s="153"/>
      <c r="AK35" s="153"/>
      <c r="AL35" s="153"/>
      <c r="AM35" s="153"/>
      <c r="AN35" s="153"/>
      <c r="AO35" s="153"/>
      <c r="AP35" s="153"/>
      <c r="BN35" s="7"/>
    </row>
    <row r="36" spans="2:66" ht="14.25" customHeight="1">
      <c r="C36" s="154" t="s">
        <v>517</v>
      </c>
      <c r="D36" s="154"/>
      <c r="E36" s="154"/>
      <c r="F36" s="154"/>
      <c r="G36" s="154"/>
      <c r="H36" s="154"/>
      <c r="I36" s="154"/>
      <c r="J36" s="154"/>
      <c r="K36" s="154"/>
      <c r="L36" s="154"/>
      <c r="M36" s="154"/>
      <c r="N36" s="154"/>
      <c r="O36" s="154"/>
      <c r="P36" s="154"/>
      <c r="Q36" s="154"/>
      <c r="R36" s="154"/>
      <c r="S36" s="154"/>
      <c r="T36" s="154"/>
      <c r="U36" s="154"/>
      <c r="W36" s="8"/>
      <c r="X36" s="154"/>
      <c r="Y36" s="154"/>
      <c r="Z36" s="154"/>
      <c r="AA36" s="154"/>
      <c r="AB36" s="154"/>
      <c r="AC36" s="154"/>
      <c r="AD36" s="154"/>
      <c r="AE36" s="154"/>
      <c r="AF36" s="154"/>
      <c r="AG36" s="154"/>
      <c r="AH36" s="154"/>
      <c r="AI36" s="154"/>
      <c r="AJ36" s="154"/>
      <c r="AK36" s="154"/>
      <c r="AL36" s="154"/>
      <c r="AM36" s="154"/>
      <c r="AN36" s="154"/>
      <c r="AO36" s="154"/>
      <c r="AP36" s="154"/>
      <c r="BN36" s="7"/>
    </row>
    <row r="37" spans="2:66" ht="14.25" customHeight="1">
      <c r="C37" s="154"/>
      <c r="D37" s="154"/>
      <c r="E37" s="154"/>
      <c r="F37" s="154"/>
      <c r="G37" s="154"/>
      <c r="H37" s="154"/>
      <c r="I37" s="154"/>
      <c r="J37" s="154"/>
      <c r="K37" s="154"/>
      <c r="L37" s="154"/>
      <c r="M37" s="154"/>
      <c r="N37" s="154"/>
      <c r="O37" s="154"/>
      <c r="P37" s="154"/>
      <c r="Q37" s="154"/>
      <c r="R37" s="154"/>
      <c r="S37" s="154"/>
      <c r="T37" s="154"/>
      <c r="U37" s="154"/>
      <c r="W37" s="8"/>
      <c r="X37" s="154"/>
      <c r="Y37" s="154"/>
      <c r="Z37" s="154"/>
      <c r="AA37" s="154"/>
      <c r="AB37" s="154"/>
      <c r="AC37" s="154"/>
      <c r="AD37" s="154"/>
      <c r="AE37" s="154"/>
      <c r="AF37" s="154"/>
      <c r="AG37" s="154"/>
      <c r="AH37" s="154"/>
      <c r="AI37" s="154"/>
      <c r="AJ37" s="154"/>
      <c r="AK37" s="154"/>
      <c r="AL37" s="154"/>
      <c r="AM37" s="154"/>
      <c r="AN37" s="154"/>
      <c r="AO37" s="154"/>
      <c r="AP37" s="154"/>
      <c r="AU37" s="148"/>
      <c r="AV37" s="148"/>
      <c r="AW37" s="148"/>
      <c r="AX37" s="148"/>
      <c r="AY37" s="148"/>
      <c r="AZ37" s="148"/>
      <c r="BA37" s="148"/>
      <c r="BB37" s="148"/>
      <c r="BC37" s="148"/>
      <c r="BD37" s="148"/>
      <c r="BE37" s="148"/>
      <c r="BF37" s="148"/>
      <c r="BG37" s="148"/>
      <c r="BH37" s="148"/>
      <c r="BI37" s="148"/>
      <c r="BJ37" s="148"/>
      <c r="BK37" s="148"/>
      <c r="BL37" s="148"/>
      <c r="BM37" s="148"/>
      <c r="BN37" s="7"/>
    </row>
    <row r="38" spans="2:66" ht="6.75" customHeight="1">
      <c r="X38" s="152"/>
      <c r="Y38" s="152"/>
      <c r="Z38" s="152"/>
      <c r="AA38" s="152"/>
      <c r="AB38" s="152"/>
      <c r="AC38" s="152"/>
      <c r="AD38" s="152"/>
      <c r="AE38" s="152"/>
      <c r="AF38" s="152"/>
      <c r="AG38" s="152"/>
      <c r="AH38" s="152"/>
      <c r="AI38" s="152"/>
      <c r="AJ38" s="152"/>
      <c r="AK38" s="152"/>
      <c r="AL38" s="152"/>
      <c r="AM38" s="152"/>
      <c r="AN38" s="152"/>
      <c r="AO38" s="152"/>
      <c r="AP38" s="152"/>
    </row>
    <row r="39" spans="2:66">
      <c r="B39" s="9" t="s">
        <v>511</v>
      </c>
    </row>
    <row r="40" spans="2:66" ht="7.5" customHeight="1"/>
    <row r="41" spans="2:66" ht="14.25" customHeight="1">
      <c r="D41" s="178" t="s">
        <v>1</v>
      </c>
      <c r="E41" s="179"/>
      <c r="F41" s="179"/>
      <c r="G41" s="179"/>
      <c r="H41" s="179"/>
      <c r="I41" s="179"/>
      <c r="J41" s="179"/>
      <c r="K41" s="180"/>
      <c r="L41" s="178" t="s">
        <v>3</v>
      </c>
      <c r="M41" s="179"/>
      <c r="N41" s="179"/>
      <c r="O41" s="179"/>
      <c r="P41" s="179"/>
      <c r="Q41" s="179"/>
      <c r="R41" s="179"/>
      <c r="S41" s="180"/>
      <c r="T41" s="8"/>
      <c r="U41" s="8"/>
      <c r="V41" s="8"/>
      <c r="W41" s="8"/>
      <c r="X41" s="178" t="s">
        <v>1</v>
      </c>
      <c r="Y41" s="179"/>
      <c r="Z41" s="179"/>
      <c r="AA41" s="179"/>
      <c r="AB41" s="179"/>
      <c r="AC41" s="179"/>
      <c r="AD41" s="179"/>
      <c r="AE41" s="180"/>
      <c r="AF41" s="178" t="s">
        <v>3</v>
      </c>
      <c r="AG41" s="179"/>
      <c r="AH41" s="179"/>
      <c r="AI41" s="179"/>
      <c r="AJ41" s="179"/>
      <c r="AK41" s="179"/>
      <c r="AL41" s="179"/>
      <c r="AM41" s="180"/>
    </row>
    <row r="42" spans="2:66" ht="14.25" customHeight="1">
      <c r="D42" s="159"/>
      <c r="E42" s="160"/>
      <c r="F42" s="160"/>
      <c r="G42" s="160"/>
      <c r="H42" s="160"/>
      <c r="I42" s="160"/>
      <c r="J42" s="160"/>
      <c r="K42" s="161"/>
      <c r="L42" s="181"/>
      <c r="M42" s="182"/>
      <c r="N42" s="182"/>
      <c r="O42" s="182"/>
      <c r="P42" s="182"/>
      <c r="Q42" s="182"/>
      <c r="R42" s="182"/>
      <c r="S42" s="183"/>
      <c r="T42" s="8"/>
      <c r="U42" s="8"/>
      <c r="V42" s="8"/>
      <c r="W42" s="8"/>
      <c r="X42" s="159"/>
      <c r="Y42" s="160"/>
      <c r="Z42" s="160"/>
      <c r="AA42" s="160"/>
      <c r="AB42" s="160"/>
      <c r="AC42" s="160"/>
      <c r="AD42" s="160"/>
      <c r="AE42" s="161"/>
      <c r="AF42" s="181"/>
      <c r="AG42" s="182"/>
      <c r="AH42" s="182"/>
      <c r="AI42" s="182"/>
      <c r="AJ42" s="182"/>
      <c r="AK42" s="182"/>
      <c r="AL42" s="182"/>
      <c r="AM42" s="183"/>
    </row>
    <row r="43" spans="2:66" ht="14.25" customHeight="1">
      <c r="D43" s="159"/>
      <c r="E43" s="160"/>
      <c r="F43" s="160"/>
      <c r="G43" s="160"/>
      <c r="H43" s="160"/>
      <c r="I43" s="160"/>
      <c r="J43" s="160"/>
      <c r="K43" s="161"/>
      <c r="L43" s="181"/>
      <c r="M43" s="182"/>
      <c r="N43" s="182"/>
      <c r="O43" s="182"/>
      <c r="P43" s="182"/>
      <c r="Q43" s="182"/>
      <c r="R43" s="182"/>
      <c r="S43" s="183"/>
      <c r="T43" s="8"/>
      <c r="U43" s="8"/>
      <c r="V43" s="8"/>
      <c r="W43" s="8"/>
      <c r="X43" s="159"/>
      <c r="Y43" s="160"/>
      <c r="Z43" s="160"/>
      <c r="AA43" s="160"/>
      <c r="AB43" s="160"/>
      <c r="AC43" s="160"/>
      <c r="AD43" s="160"/>
      <c r="AE43" s="161"/>
      <c r="AF43" s="181"/>
      <c r="AG43" s="182"/>
      <c r="AH43" s="182"/>
      <c r="AI43" s="182"/>
      <c r="AJ43" s="182"/>
      <c r="AK43" s="182"/>
      <c r="AL43" s="182"/>
      <c r="AM43" s="183"/>
    </row>
    <row r="44" spans="2:66" ht="14.25" customHeight="1">
      <c r="D44" s="159"/>
      <c r="E44" s="160"/>
      <c r="F44" s="160"/>
      <c r="G44" s="160"/>
      <c r="H44" s="160"/>
      <c r="I44" s="160"/>
      <c r="J44" s="160"/>
      <c r="K44" s="161"/>
      <c r="L44" s="181"/>
      <c r="M44" s="182"/>
      <c r="N44" s="182"/>
      <c r="O44" s="182"/>
      <c r="P44" s="182"/>
      <c r="Q44" s="182"/>
      <c r="R44" s="182"/>
      <c r="S44" s="183"/>
      <c r="T44" s="8"/>
      <c r="U44" s="8"/>
      <c r="V44" s="8"/>
      <c r="W44" s="8"/>
      <c r="X44" s="159"/>
      <c r="Y44" s="160"/>
      <c r="Z44" s="160"/>
      <c r="AA44" s="160"/>
      <c r="AB44" s="160"/>
      <c r="AC44" s="160"/>
      <c r="AD44" s="160"/>
      <c r="AE44" s="161"/>
      <c r="AF44" s="181"/>
      <c r="AG44" s="182"/>
      <c r="AH44" s="182"/>
      <c r="AI44" s="182"/>
      <c r="AJ44" s="182"/>
      <c r="AK44" s="182"/>
      <c r="AL44" s="182"/>
      <c r="AM44" s="183"/>
    </row>
    <row r="45" spans="2:66">
      <c r="D45" s="168" t="s">
        <v>518</v>
      </c>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row>
    <row r="46" spans="2:66">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row>
    <row r="47" spans="2:66">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row>
    <row r="48" spans="2:66" ht="12.75" customHeight="1"/>
    <row r="49" spans="1:44" ht="16.2">
      <c r="E49" s="3" t="s">
        <v>8</v>
      </c>
    </row>
    <row r="50" spans="1:44" ht="7.5" customHeight="1"/>
    <row r="51" spans="1:44" ht="12" customHeight="1">
      <c r="L51" s="169">
        <f>'参照用（a.チラシ（PC用））'!L73</f>
        <v>0</v>
      </c>
      <c r="M51" s="170"/>
      <c r="N51" s="170"/>
      <c r="O51" s="170"/>
      <c r="P51" s="170"/>
      <c r="Q51" s="170"/>
      <c r="R51" s="170"/>
      <c r="S51" s="170"/>
      <c r="T51" s="170"/>
      <c r="U51" s="170"/>
      <c r="V51" s="170"/>
      <c r="W51" s="170"/>
      <c r="X51" s="170"/>
      <c r="Y51" s="170"/>
      <c r="Z51" s="170"/>
      <c r="AA51" s="170"/>
      <c r="AB51" s="170"/>
      <c r="AC51" s="170"/>
      <c r="AD51" s="170"/>
      <c r="AE51" s="171"/>
    </row>
    <row r="52" spans="1:44" ht="12" customHeight="1">
      <c r="L52" s="172"/>
      <c r="M52" s="173"/>
      <c r="N52" s="173"/>
      <c r="O52" s="173"/>
      <c r="P52" s="173"/>
      <c r="Q52" s="173"/>
      <c r="R52" s="173"/>
      <c r="S52" s="173"/>
      <c r="T52" s="173"/>
      <c r="U52" s="173"/>
      <c r="V52" s="173"/>
      <c r="W52" s="173"/>
      <c r="X52" s="173"/>
      <c r="Y52" s="173"/>
      <c r="Z52" s="173"/>
      <c r="AA52" s="173"/>
      <c r="AB52" s="173"/>
      <c r="AC52" s="173"/>
      <c r="AD52" s="173"/>
      <c r="AE52" s="174"/>
      <c r="AG52" s="155" t="s">
        <v>9</v>
      </c>
      <c r="AH52" s="155"/>
      <c r="AI52" s="155"/>
      <c r="AJ52" s="155"/>
      <c r="AK52" s="155"/>
      <c r="AL52" s="155"/>
      <c r="AM52" s="155"/>
    </row>
    <row r="53" spans="1:44" ht="12" customHeight="1">
      <c r="L53" s="175"/>
      <c r="M53" s="176"/>
      <c r="N53" s="176"/>
      <c r="O53" s="176"/>
      <c r="P53" s="176"/>
      <c r="Q53" s="176"/>
      <c r="R53" s="176"/>
      <c r="S53" s="176"/>
      <c r="T53" s="176"/>
      <c r="U53" s="176"/>
      <c r="V53" s="176"/>
      <c r="W53" s="176"/>
      <c r="X53" s="176"/>
      <c r="Y53" s="176"/>
      <c r="Z53" s="176"/>
      <c r="AA53" s="176"/>
      <c r="AB53" s="176"/>
      <c r="AC53" s="176"/>
      <c r="AD53" s="176"/>
      <c r="AE53" s="177"/>
      <c r="AG53" s="155"/>
      <c r="AH53" s="155"/>
      <c r="AI53" s="155"/>
      <c r="AJ53" s="155"/>
      <c r="AK53" s="155"/>
      <c r="AL53" s="155"/>
      <c r="AM53" s="155"/>
    </row>
    <row r="54" spans="1:44" ht="15" customHeight="1">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ht="1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row>
    <row r="56" spans="1:44" ht="1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row>
    <row r="57" spans="1:44" ht="1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row>
    <row r="58" spans="1:44" ht="15" customHeight="1"/>
    <row r="59" spans="1:44" ht="12.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row>
    <row r="60" spans="1:44">
      <c r="B60" s="9"/>
    </row>
    <row r="61" spans="1:44" ht="3.75" customHeight="1"/>
    <row r="62" spans="1:44" ht="14.25" customHeight="1"/>
    <row r="63" spans="1:44" ht="14.25" customHeight="1"/>
    <row r="64" spans="1:44" ht="14.25" customHeight="1"/>
    <row r="65" ht="14.25" customHeight="1"/>
    <row r="66" ht="14.25" customHeight="1"/>
  </sheetData>
  <mergeCells count="156">
    <mergeCell ref="N29:Q29"/>
    <mergeCell ref="N30:Q30"/>
    <mergeCell ref="C14:E15"/>
    <mergeCell ref="F14:M15"/>
    <mergeCell ref="N14:U14"/>
    <mergeCell ref="AA26:AH27"/>
    <mergeCell ref="R31:U31"/>
    <mergeCell ref="R32:U32"/>
    <mergeCell ref="N31:Q31"/>
    <mergeCell ref="N32:Q32"/>
    <mergeCell ref="C29:E29"/>
    <mergeCell ref="F29:M29"/>
    <mergeCell ref="R28:U28"/>
    <mergeCell ref="R29:U29"/>
    <mergeCell ref="N28:Q28"/>
    <mergeCell ref="C28:E28"/>
    <mergeCell ref="F28:M28"/>
    <mergeCell ref="R15:U15"/>
    <mergeCell ref="R16:U16"/>
    <mergeCell ref="R17:U17"/>
    <mergeCell ref="AA14:AH15"/>
    <mergeCell ref="C18:E18"/>
    <mergeCell ref="F18:M18"/>
    <mergeCell ref="C19:E19"/>
    <mergeCell ref="X33:Z33"/>
    <mergeCell ref="X34:Z34"/>
    <mergeCell ref="AA34:AH34"/>
    <mergeCell ref="X18:Z18"/>
    <mergeCell ref="AA18:AH18"/>
    <mergeCell ref="X20:Z20"/>
    <mergeCell ref="AA20:AH20"/>
    <mergeCell ref="X21:Z21"/>
    <mergeCell ref="R19:U19"/>
    <mergeCell ref="R20:U20"/>
    <mergeCell ref="X26:Z27"/>
    <mergeCell ref="AI26:AP26"/>
    <mergeCell ref="C26:E27"/>
    <mergeCell ref="F26:M27"/>
    <mergeCell ref="N26:U26"/>
    <mergeCell ref="C22:E22"/>
    <mergeCell ref="F22:M22"/>
    <mergeCell ref="AI18:AL18"/>
    <mergeCell ref="AI19:AL19"/>
    <mergeCell ref="AI20:AL20"/>
    <mergeCell ref="AM18:AP18"/>
    <mergeCell ref="AM19:AP19"/>
    <mergeCell ref="AM20:AP20"/>
    <mergeCell ref="R21:U21"/>
    <mergeCell ref="N22:U22"/>
    <mergeCell ref="F20:M20"/>
    <mergeCell ref="C21:E21"/>
    <mergeCell ref="F21:M21"/>
    <mergeCell ref="N27:Q27"/>
    <mergeCell ref="R27:U27"/>
    <mergeCell ref="C20:E20"/>
    <mergeCell ref="F19:M19"/>
    <mergeCell ref="N35:U35"/>
    <mergeCell ref="AI34:AP34"/>
    <mergeCell ref="C36:U37"/>
    <mergeCell ref="C35:E35"/>
    <mergeCell ref="F35:M35"/>
    <mergeCell ref="C32:E32"/>
    <mergeCell ref="F32:M32"/>
    <mergeCell ref="AI15:AL15"/>
    <mergeCell ref="AM15:AP15"/>
    <mergeCell ref="AI16:AL16"/>
    <mergeCell ref="AI17:AL17"/>
    <mergeCell ref="AA16:AH16"/>
    <mergeCell ref="F30:M30"/>
    <mergeCell ref="C34:E34"/>
    <mergeCell ref="F34:M34"/>
    <mergeCell ref="C31:E31"/>
    <mergeCell ref="C33:E33"/>
    <mergeCell ref="R34:U34"/>
    <mergeCell ref="N34:Q34"/>
    <mergeCell ref="C30:E30"/>
    <mergeCell ref="N33:Q33"/>
    <mergeCell ref="R30:U30"/>
    <mergeCell ref="X22:AP22"/>
    <mergeCell ref="C23:U23"/>
    <mergeCell ref="AI28:AL28"/>
    <mergeCell ref="AI29:AL29"/>
    <mergeCell ref="AI30:AL30"/>
    <mergeCell ref="AI31:AL31"/>
    <mergeCell ref="AI32:AL32"/>
    <mergeCell ref="AI33:AL33"/>
    <mergeCell ref="AM28:AP28"/>
    <mergeCell ref="AM29:AP29"/>
    <mergeCell ref="AM30:AP30"/>
    <mergeCell ref="AM31:AP31"/>
    <mergeCell ref="AM32:AP32"/>
    <mergeCell ref="AM33:AP33"/>
    <mergeCell ref="A1:AR2"/>
    <mergeCell ref="N21:Q21"/>
    <mergeCell ref="U5:AC5"/>
    <mergeCell ref="B5:C5"/>
    <mergeCell ref="D5:L5"/>
    <mergeCell ref="N15:Q15"/>
    <mergeCell ref="X14:Z15"/>
    <mergeCell ref="X19:Z19"/>
    <mergeCell ref="AA19:AH19"/>
    <mergeCell ref="C10:AP11"/>
    <mergeCell ref="X16:Z16"/>
    <mergeCell ref="AI21:AP21"/>
    <mergeCell ref="AA21:AH21"/>
    <mergeCell ref="AI14:AP14"/>
    <mergeCell ref="N16:Q16"/>
    <mergeCell ref="N17:Q17"/>
    <mergeCell ref="N18:Q18"/>
    <mergeCell ref="N19:Q19"/>
    <mergeCell ref="N20:Q20"/>
    <mergeCell ref="R18:U18"/>
    <mergeCell ref="C16:E16"/>
    <mergeCell ref="F16:M16"/>
    <mergeCell ref="C17:E17"/>
    <mergeCell ref="F17:M17"/>
    <mergeCell ref="X41:AE41"/>
    <mergeCell ref="AF41:AM41"/>
    <mergeCell ref="X42:AE42"/>
    <mergeCell ref="AF42:AM42"/>
    <mergeCell ref="D43:K43"/>
    <mergeCell ref="L43:S43"/>
    <mergeCell ref="D44:K44"/>
    <mergeCell ref="L44:S44"/>
    <mergeCell ref="D41:K41"/>
    <mergeCell ref="L41:S41"/>
    <mergeCell ref="D42:K42"/>
    <mergeCell ref="L42:S42"/>
    <mergeCell ref="X43:AE43"/>
    <mergeCell ref="AF43:AM43"/>
    <mergeCell ref="X44:AE44"/>
    <mergeCell ref="AF44:AM44"/>
    <mergeCell ref="X35:AP37"/>
    <mergeCell ref="AG52:AM53"/>
    <mergeCell ref="X17:Z17"/>
    <mergeCell ref="AA17:AH17"/>
    <mergeCell ref="AM16:AP16"/>
    <mergeCell ref="AM17:AP17"/>
    <mergeCell ref="R33:U33"/>
    <mergeCell ref="F33:M33"/>
    <mergeCell ref="F31:M31"/>
    <mergeCell ref="AA33:AH33"/>
    <mergeCell ref="AA32:AH32"/>
    <mergeCell ref="X29:Z29"/>
    <mergeCell ref="AA29:AH29"/>
    <mergeCell ref="X30:Z30"/>
    <mergeCell ref="AA30:AH30"/>
    <mergeCell ref="X28:Z28"/>
    <mergeCell ref="AA28:AH28"/>
    <mergeCell ref="X31:Z31"/>
    <mergeCell ref="AA31:AH31"/>
    <mergeCell ref="X32:Z32"/>
    <mergeCell ref="AI27:AL27"/>
    <mergeCell ref="AM27:AP27"/>
    <mergeCell ref="D45:AM46"/>
    <mergeCell ref="L51:AE53"/>
  </mergeCells>
  <phoneticPr fontId="1"/>
  <pageMargins left="0.35433070866141736" right="0.23622047244094491" top="0.35433070866141736"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5" r:id="rId4" name="Check Box 43">
              <controlPr defaultSize="0" autoFill="0" autoLine="0" autoPict="0">
                <anchor moveWithCells="1" sizeWithCells="1">
                  <from>
                    <xdr:col>24</xdr:col>
                    <xdr:colOff>7620</xdr:colOff>
                    <xdr:row>14</xdr:row>
                    <xdr:rowOff>182880</xdr:rowOff>
                  </from>
                  <to>
                    <xdr:col>25</xdr:col>
                    <xdr:colOff>68580</xdr:colOff>
                    <xdr:row>16</xdr:row>
                    <xdr:rowOff>7620</xdr:rowOff>
                  </to>
                </anchor>
              </controlPr>
            </control>
          </mc:Choice>
        </mc:AlternateContent>
        <mc:AlternateContent xmlns:mc="http://schemas.openxmlformats.org/markup-compatibility/2006">
          <mc:Choice Requires="x14">
            <control shapeId="3116" r:id="rId5" name="Check Box 44">
              <controlPr defaultSize="0" autoFill="0" autoLine="0" autoPict="0">
                <anchor moveWithCells="1" sizeWithCells="1">
                  <from>
                    <xdr:col>24</xdr:col>
                    <xdr:colOff>7620</xdr:colOff>
                    <xdr:row>15</xdr:row>
                    <xdr:rowOff>182880</xdr:rowOff>
                  </from>
                  <to>
                    <xdr:col>25</xdr:col>
                    <xdr:colOff>68580</xdr:colOff>
                    <xdr:row>17</xdr:row>
                    <xdr:rowOff>7620</xdr:rowOff>
                  </to>
                </anchor>
              </controlPr>
            </control>
          </mc:Choice>
        </mc:AlternateContent>
        <mc:AlternateContent xmlns:mc="http://schemas.openxmlformats.org/markup-compatibility/2006">
          <mc:Choice Requires="x14">
            <control shapeId="3143" r:id="rId6" name="Check Box 71">
              <controlPr defaultSize="0" autoFill="0" autoLine="0" autoPict="0">
                <anchor moveWithCells="1" sizeWithCells="1">
                  <from>
                    <xdr:col>24</xdr:col>
                    <xdr:colOff>7620</xdr:colOff>
                    <xdr:row>15</xdr:row>
                    <xdr:rowOff>182880</xdr:rowOff>
                  </from>
                  <to>
                    <xdr:col>25</xdr:col>
                    <xdr:colOff>68580</xdr:colOff>
                    <xdr:row>17</xdr:row>
                    <xdr:rowOff>7620</xdr:rowOff>
                  </to>
                </anchor>
              </controlPr>
            </control>
          </mc:Choice>
        </mc:AlternateContent>
        <mc:AlternateContent xmlns:mc="http://schemas.openxmlformats.org/markup-compatibility/2006">
          <mc:Choice Requires="x14">
            <control shapeId="3158" r:id="rId7" name="Check Box 86">
              <controlPr defaultSize="0" autoFill="0" autoLine="0" autoPict="0">
                <anchor moveWithCells="1" sizeWithCells="1">
                  <from>
                    <xdr:col>24</xdr:col>
                    <xdr:colOff>7620</xdr:colOff>
                    <xdr:row>16</xdr:row>
                    <xdr:rowOff>182880</xdr:rowOff>
                  </from>
                  <to>
                    <xdr:col>25</xdr:col>
                    <xdr:colOff>68580</xdr:colOff>
                    <xdr:row>18</xdr:row>
                    <xdr:rowOff>7620</xdr:rowOff>
                  </to>
                </anchor>
              </controlPr>
            </control>
          </mc:Choice>
        </mc:AlternateContent>
        <mc:AlternateContent xmlns:mc="http://schemas.openxmlformats.org/markup-compatibility/2006">
          <mc:Choice Requires="x14">
            <control shapeId="3163" r:id="rId8" name="Check Box 91">
              <controlPr defaultSize="0" autoFill="0" autoLine="0" autoPict="0">
                <anchor moveWithCells="1" sizeWithCells="1">
                  <from>
                    <xdr:col>24</xdr:col>
                    <xdr:colOff>7620</xdr:colOff>
                    <xdr:row>17</xdr:row>
                    <xdr:rowOff>182880</xdr:rowOff>
                  </from>
                  <to>
                    <xdr:col>25</xdr:col>
                    <xdr:colOff>68580</xdr:colOff>
                    <xdr:row>19</xdr:row>
                    <xdr:rowOff>7620</xdr:rowOff>
                  </to>
                </anchor>
              </controlPr>
            </control>
          </mc:Choice>
        </mc:AlternateContent>
        <mc:AlternateContent xmlns:mc="http://schemas.openxmlformats.org/markup-compatibility/2006">
          <mc:Choice Requires="x14">
            <control shapeId="3164" r:id="rId9" name="Check Box 92">
              <controlPr defaultSize="0" autoFill="0" autoLine="0" autoPict="0">
                <anchor moveWithCells="1" sizeWithCells="1">
                  <from>
                    <xdr:col>3</xdr:col>
                    <xdr:colOff>7620</xdr:colOff>
                    <xdr:row>14</xdr:row>
                    <xdr:rowOff>182880</xdr:rowOff>
                  </from>
                  <to>
                    <xdr:col>4</xdr:col>
                    <xdr:colOff>68580</xdr:colOff>
                    <xdr:row>16</xdr:row>
                    <xdr:rowOff>7620</xdr:rowOff>
                  </to>
                </anchor>
              </controlPr>
            </control>
          </mc:Choice>
        </mc:AlternateContent>
        <mc:AlternateContent xmlns:mc="http://schemas.openxmlformats.org/markup-compatibility/2006">
          <mc:Choice Requires="x14">
            <control shapeId="3165" r:id="rId10" name="Check Box 93">
              <controlPr defaultSize="0" autoFill="0" autoLine="0" autoPict="0">
                <anchor moveWithCells="1" sizeWithCells="1">
                  <from>
                    <xdr:col>24</xdr:col>
                    <xdr:colOff>7620</xdr:colOff>
                    <xdr:row>18</xdr:row>
                    <xdr:rowOff>175260</xdr:rowOff>
                  </from>
                  <to>
                    <xdr:col>25</xdr:col>
                    <xdr:colOff>68580</xdr:colOff>
                    <xdr:row>19</xdr:row>
                    <xdr:rowOff>182880</xdr:rowOff>
                  </to>
                </anchor>
              </controlPr>
            </control>
          </mc:Choice>
        </mc:AlternateContent>
        <mc:AlternateContent xmlns:mc="http://schemas.openxmlformats.org/markup-compatibility/2006">
          <mc:Choice Requires="x14">
            <control shapeId="3167" r:id="rId11" name="Check Box 95">
              <controlPr defaultSize="0" autoFill="0" autoLine="0" autoPict="0">
                <anchor moveWithCells="1" sizeWithCells="1">
                  <from>
                    <xdr:col>3</xdr:col>
                    <xdr:colOff>7620</xdr:colOff>
                    <xdr:row>15</xdr:row>
                    <xdr:rowOff>182880</xdr:rowOff>
                  </from>
                  <to>
                    <xdr:col>4</xdr:col>
                    <xdr:colOff>68580</xdr:colOff>
                    <xdr:row>17</xdr:row>
                    <xdr:rowOff>7620</xdr:rowOff>
                  </to>
                </anchor>
              </controlPr>
            </control>
          </mc:Choice>
        </mc:AlternateContent>
        <mc:AlternateContent xmlns:mc="http://schemas.openxmlformats.org/markup-compatibility/2006">
          <mc:Choice Requires="x14">
            <control shapeId="3168" r:id="rId12" name="Check Box 96">
              <controlPr defaultSize="0" autoFill="0" autoLine="0" autoPict="0">
                <anchor moveWithCells="1" sizeWithCells="1">
                  <from>
                    <xdr:col>3</xdr:col>
                    <xdr:colOff>7620</xdr:colOff>
                    <xdr:row>16</xdr:row>
                    <xdr:rowOff>182880</xdr:rowOff>
                  </from>
                  <to>
                    <xdr:col>4</xdr:col>
                    <xdr:colOff>68580</xdr:colOff>
                    <xdr:row>18</xdr:row>
                    <xdr:rowOff>7620</xdr:rowOff>
                  </to>
                </anchor>
              </controlPr>
            </control>
          </mc:Choice>
        </mc:AlternateContent>
        <mc:AlternateContent xmlns:mc="http://schemas.openxmlformats.org/markup-compatibility/2006">
          <mc:Choice Requires="x14">
            <control shapeId="3169" r:id="rId13" name="Check Box 97">
              <controlPr defaultSize="0" autoFill="0" autoLine="0" autoPict="0">
                <anchor moveWithCells="1" sizeWithCells="1">
                  <from>
                    <xdr:col>3</xdr:col>
                    <xdr:colOff>7620</xdr:colOff>
                    <xdr:row>17</xdr:row>
                    <xdr:rowOff>182880</xdr:rowOff>
                  </from>
                  <to>
                    <xdr:col>4</xdr:col>
                    <xdr:colOff>68580</xdr:colOff>
                    <xdr:row>19</xdr:row>
                    <xdr:rowOff>7620</xdr:rowOff>
                  </to>
                </anchor>
              </controlPr>
            </control>
          </mc:Choice>
        </mc:AlternateContent>
        <mc:AlternateContent xmlns:mc="http://schemas.openxmlformats.org/markup-compatibility/2006">
          <mc:Choice Requires="x14">
            <control shapeId="3170" r:id="rId14" name="Check Box 98">
              <controlPr defaultSize="0" autoFill="0" autoLine="0" autoPict="0">
                <anchor moveWithCells="1" sizeWithCells="1">
                  <from>
                    <xdr:col>3</xdr:col>
                    <xdr:colOff>7620</xdr:colOff>
                    <xdr:row>18</xdr:row>
                    <xdr:rowOff>182880</xdr:rowOff>
                  </from>
                  <to>
                    <xdr:col>4</xdr:col>
                    <xdr:colOff>68580</xdr:colOff>
                    <xdr:row>20</xdr:row>
                    <xdr:rowOff>7620</xdr:rowOff>
                  </to>
                </anchor>
              </controlPr>
            </control>
          </mc:Choice>
        </mc:AlternateContent>
        <mc:AlternateContent xmlns:mc="http://schemas.openxmlformats.org/markup-compatibility/2006">
          <mc:Choice Requires="x14">
            <control shapeId="3171" r:id="rId15" name="Check Box 99">
              <controlPr defaultSize="0" autoFill="0" autoLine="0" autoPict="0">
                <anchor moveWithCells="1" sizeWithCells="1">
                  <from>
                    <xdr:col>3</xdr:col>
                    <xdr:colOff>7620</xdr:colOff>
                    <xdr:row>19</xdr:row>
                    <xdr:rowOff>137160</xdr:rowOff>
                  </from>
                  <to>
                    <xdr:col>4</xdr:col>
                    <xdr:colOff>83820</xdr:colOff>
                    <xdr:row>21</xdr:row>
                    <xdr:rowOff>45720</xdr:rowOff>
                  </to>
                </anchor>
              </controlPr>
            </control>
          </mc:Choice>
        </mc:AlternateContent>
        <mc:AlternateContent xmlns:mc="http://schemas.openxmlformats.org/markup-compatibility/2006">
          <mc:Choice Requires="x14">
            <control shapeId="3172" r:id="rId16" name="Check Box 100">
              <controlPr defaultSize="0" autoFill="0" autoLine="0" autoPict="0">
                <anchor moveWithCells="1" sizeWithCells="1">
                  <from>
                    <xdr:col>3</xdr:col>
                    <xdr:colOff>7620</xdr:colOff>
                    <xdr:row>26</xdr:row>
                    <xdr:rowOff>182880</xdr:rowOff>
                  </from>
                  <to>
                    <xdr:col>4</xdr:col>
                    <xdr:colOff>68580</xdr:colOff>
                    <xdr:row>28</xdr:row>
                    <xdr:rowOff>7620</xdr:rowOff>
                  </to>
                </anchor>
              </controlPr>
            </control>
          </mc:Choice>
        </mc:AlternateContent>
        <mc:AlternateContent xmlns:mc="http://schemas.openxmlformats.org/markup-compatibility/2006">
          <mc:Choice Requires="x14">
            <control shapeId="3173" r:id="rId17" name="Check Box 101">
              <controlPr defaultSize="0" autoFill="0" autoLine="0" autoPict="0">
                <anchor moveWithCells="1" sizeWithCells="1">
                  <from>
                    <xdr:col>3</xdr:col>
                    <xdr:colOff>7620</xdr:colOff>
                    <xdr:row>27</xdr:row>
                    <xdr:rowOff>182880</xdr:rowOff>
                  </from>
                  <to>
                    <xdr:col>4</xdr:col>
                    <xdr:colOff>68580</xdr:colOff>
                    <xdr:row>29</xdr:row>
                    <xdr:rowOff>7620</xdr:rowOff>
                  </to>
                </anchor>
              </controlPr>
            </control>
          </mc:Choice>
        </mc:AlternateContent>
        <mc:AlternateContent xmlns:mc="http://schemas.openxmlformats.org/markup-compatibility/2006">
          <mc:Choice Requires="x14">
            <control shapeId="3174" r:id="rId18" name="Check Box 102">
              <controlPr defaultSize="0" autoFill="0" autoLine="0" autoPict="0">
                <anchor moveWithCells="1" sizeWithCells="1">
                  <from>
                    <xdr:col>3</xdr:col>
                    <xdr:colOff>7620</xdr:colOff>
                    <xdr:row>28</xdr:row>
                    <xdr:rowOff>182880</xdr:rowOff>
                  </from>
                  <to>
                    <xdr:col>4</xdr:col>
                    <xdr:colOff>68580</xdr:colOff>
                    <xdr:row>30</xdr:row>
                    <xdr:rowOff>7620</xdr:rowOff>
                  </to>
                </anchor>
              </controlPr>
            </control>
          </mc:Choice>
        </mc:AlternateContent>
        <mc:AlternateContent xmlns:mc="http://schemas.openxmlformats.org/markup-compatibility/2006">
          <mc:Choice Requires="x14">
            <control shapeId="3175" r:id="rId19" name="Check Box 103">
              <controlPr defaultSize="0" autoFill="0" autoLine="0" autoPict="0">
                <anchor moveWithCells="1" sizeWithCells="1">
                  <from>
                    <xdr:col>3</xdr:col>
                    <xdr:colOff>7620</xdr:colOff>
                    <xdr:row>29</xdr:row>
                    <xdr:rowOff>182880</xdr:rowOff>
                  </from>
                  <to>
                    <xdr:col>4</xdr:col>
                    <xdr:colOff>68580</xdr:colOff>
                    <xdr:row>31</xdr:row>
                    <xdr:rowOff>7620</xdr:rowOff>
                  </to>
                </anchor>
              </controlPr>
            </control>
          </mc:Choice>
        </mc:AlternateContent>
        <mc:AlternateContent xmlns:mc="http://schemas.openxmlformats.org/markup-compatibility/2006">
          <mc:Choice Requires="x14">
            <control shapeId="3176" r:id="rId20" name="Check Box 104">
              <controlPr defaultSize="0" autoFill="0" autoLine="0" autoPict="0">
                <anchor moveWithCells="1" sizeWithCells="1">
                  <from>
                    <xdr:col>3</xdr:col>
                    <xdr:colOff>7620</xdr:colOff>
                    <xdr:row>30</xdr:row>
                    <xdr:rowOff>182880</xdr:rowOff>
                  </from>
                  <to>
                    <xdr:col>4</xdr:col>
                    <xdr:colOff>68580</xdr:colOff>
                    <xdr:row>32</xdr:row>
                    <xdr:rowOff>7620</xdr:rowOff>
                  </to>
                </anchor>
              </controlPr>
            </control>
          </mc:Choice>
        </mc:AlternateContent>
        <mc:AlternateContent xmlns:mc="http://schemas.openxmlformats.org/markup-compatibility/2006">
          <mc:Choice Requires="x14">
            <control shapeId="3177" r:id="rId21" name="Check Box 105">
              <controlPr defaultSize="0" autoFill="0" autoLine="0" autoPict="0">
                <anchor moveWithCells="1" sizeWithCells="1">
                  <from>
                    <xdr:col>3</xdr:col>
                    <xdr:colOff>7620</xdr:colOff>
                    <xdr:row>31</xdr:row>
                    <xdr:rowOff>182880</xdr:rowOff>
                  </from>
                  <to>
                    <xdr:col>4</xdr:col>
                    <xdr:colOff>68580</xdr:colOff>
                    <xdr:row>33</xdr:row>
                    <xdr:rowOff>7620</xdr:rowOff>
                  </to>
                </anchor>
              </controlPr>
            </control>
          </mc:Choice>
        </mc:AlternateContent>
        <mc:AlternateContent xmlns:mc="http://schemas.openxmlformats.org/markup-compatibility/2006">
          <mc:Choice Requires="x14">
            <control shapeId="3178" r:id="rId22" name="Check Box 106">
              <controlPr defaultSize="0" autoFill="0" autoLine="0" autoPict="0">
                <anchor moveWithCells="1" sizeWithCells="1">
                  <from>
                    <xdr:col>3</xdr:col>
                    <xdr:colOff>7620</xdr:colOff>
                    <xdr:row>32</xdr:row>
                    <xdr:rowOff>144780</xdr:rowOff>
                  </from>
                  <to>
                    <xdr:col>4</xdr:col>
                    <xdr:colOff>76200</xdr:colOff>
                    <xdr:row>34</xdr:row>
                    <xdr:rowOff>22860</xdr:rowOff>
                  </to>
                </anchor>
              </controlPr>
            </control>
          </mc:Choice>
        </mc:AlternateContent>
        <mc:AlternateContent xmlns:mc="http://schemas.openxmlformats.org/markup-compatibility/2006">
          <mc:Choice Requires="x14">
            <control shapeId="3181" r:id="rId23" name="Check Box 109">
              <controlPr defaultSize="0" autoFill="0" autoLine="0" autoPict="0">
                <anchor moveWithCells="1" sizeWithCells="1">
                  <from>
                    <xdr:col>24</xdr:col>
                    <xdr:colOff>7620</xdr:colOff>
                    <xdr:row>30</xdr:row>
                    <xdr:rowOff>182880</xdr:rowOff>
                  </from>
                  <to>
                    <xdr:col>25</xdr:col>
                    <xdr:colOff>68580</xdr:colOff>
                    <xdr:row>32</xdr:row>
                    <xdr:rowOff>7620</xdr:rowOff>
                  </to>
                </anchor>
              </controlPr>
            </control>
          </mc:Choice>
        </mc:AlternateContent>
        <mc:AlternateContent xmlns:mc="http://schemas.openxmlformats.org/markup-compatibility/2006">
          <mc:Choice Requires="x14">
            <control shapeId="3182" r:id="rId24" name="Check Box 110">
              <controlPr defaultSize="0" autoFill="0" autoLine="0" autoPict="0">
                <anchor moveWithCells="1" sizeWithCells="1">
                  <from>
                    <xdr:col>24</xdr:col>
                    <xdr:colOff>7620</xdr:colOff>
                    <xdr:row>29</xdr:row>
                    <xdr:rowOff>182880</xdr:rowOff>
                  </from>
                  <to>
                    <xdr:col>25</xdr:col>
                    <xdr:colOff>68580</xdr:colOff>
                    <xdr:row>31</xdr:row>
                    <xdr:rowOff>7620</xdr:rowOff>
                  </to>
                </anchor>
              </controlPr>
            </control>
          </mc:Choice>
        </mc:AlternateContent>
        <mc:AlternateContent xmlns:mc="http://schemas.openxmlformats.org/markup-compatibility/2006">
          <mc:Choice Requires="x14">
            <control shapeId="3183" r:id="rId25" name="Check Box 111">
              <controlPr defaultSize="0" autoFill="0" autoLine="0" autoPict="0">
                <anchor moveWithCells="1" sizeWithCells="1">
                  <from>
                    <xdr:col>24</xdr:col>
                    <xdr:colOff>7620</xdr:colOff>
                    <xdr:row>28</xdr:row>
                    <xdr:rowOff>182880</xdr:rowOff>
                  </from>
                  <to>
                    <xdr:col>25</xdr:col>
                    <xdr:colOff>68580</xdr:colOff>
                    <xdr:row>30</xdr:row>
                    <xdr:rowOff>7620</xdr:rowOff>
                  </to>
                </anchor>
              </controlPr>
            </control>
          </mc:Choice>
        </mc:AlternateContent>
        <mc:AlternateContent xmlns:mc="http://schemas.openxmlformats.org/markup-compatibility/2006">
          <mc:Choice Requires="x14">
            <control shapeId="3184" r:id="rId26" name="Check Box 112">
              <controlPr defaultSize="0" autoFill="0" autoLine="0" autoPict="0">
                <anchor moveWithCells="1" sizeWithCells="1">
                  <from>
                    <xdr:col>24</xdr:col>
                    <xdr:colOff>7620</xdr:colOff>
                    <xdr:row>27</xdr:row>
                    <xdr:rowOff>182880</xdr:rowOff>
                  </from>
                  <to>
                    <xdr:col>25</xdr:col>
                    <xdr:colOff>68580</xdr:colOff>
                    <xdr:row>29</xdr:row>
                    <xdr:rowOff>7620</xdr:rowOff>
                  </to>
                </anchor>
              </controlPr>
            </control>
          </mc:Choice>
        </mc:AlternateContent>
        <mc:AlternateContent xmlns:mc="http://schemas.openxmlformats.org/markup-compatibility/2006">
          <mc:Choice Requires="x14">
            <control shapeId="3185" r:id="rId27" name="Check Box 113">
              <controlPr defaultSize="0" autoFill="0" autoLine="0" autoPict="0">
                <anchor moveWithCells="1" sizeWithCells="1">
                  <from>
                    <xdr:col>24</xdr:col>
                    <xdr:colOff>7620</xdr:colOff>
                    <xdr:row>26</xdr:row>
                    <xdr:rowOff>182880</xdr:rowOff>
                  </from>
                  <to>
                    <xdr:col>25</xdr:col>
                    <xdr:colOff>68580</xdr:colOff>
                    <xdr:row>28</xdr:row>
                    <xdr:rowOff>7620</xdr:rowOff>
                  </to>
                </anchor>
              </controlPr>
            </control>
          </mc:Choice>
        </mc:AlternateContent>
        <mc:AlternateContent xmlns:mc="http://schemas.openxmlformats.org/markup-compatibility/2006">
          <mc:Choice Requires="x14">
            <control shapeId="3187" r:id="rId28" name="Check Box 93">
              <controlPr defaultSize="0" autoFill="0" autoLine="0" autoPict="0">
                <anchor moveWithCells="1" sizeWithCells="1">
                  <from>
                    <xdr:col>24</xdr:col>
                    <xdr:colOff>7620</xdr:colOff>
                    <xdr:row>31</xdr:row>
                    <xdr:rowOff>175260</xdr:rowOff>
                  </from>
                  <to>
                    <xdr:col>25</xdr:col>
                    <xdr:colOff>68580</xdr:colOff>
                    <xdr:row>32</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34998626667073579"/>
  </sheetPr>
  <dimension ref="B2:R49"/>
  <sheetViews>
    <sheetView zoomScale="70" zoomScaleNormal="70" workbookViewId="0">
      <selection activeCell="BH139" sqref="BH139"/>
    </sheetView>
  </sheetViews>
  <sheetFormatPr defaultColWidth="9" defaultRowHeight="12.6"/>
  <cols>
    <col min="1" max="1" width="9" style="78"/>
    <col min="2" max="2" width="53.21875" style="78" customWidth="1"/>
    <col min="3" max="7" width="9" style="78"/>
    <col min="8" max="8" width="17.88671875" style="78" customWidth="1"/>
    <col min="9" max="10" width="9" style="78"/>
    <col min="11" max="11" width="2.33203125" style="78" customWidth="1"/>
    <col min="12" max="12" width="9" style="78"/>
    <col min="13" max="13" width="2.33203125" style="78" customWidth="1"/>
    <col min="14" max="14" width="19.88671875" style="78" customWidth="1"/>
    <col min="15" max="16384" width="9" style="78"/>
  </cols>
  <sheetData>
    <row r="2" spans="2:17">
      <c r="B2" s="134" t="s">
        <v>489</v>
      </c>
    </row>
    <row r="3" spans="2:17" ht="63">
      <c r="B3" s="91" t="s">
        <v>469</v>
      </c>
      <c r="C3" s="92" t="s">
        <v>35</v>
      </c>
      <c r="D3" s="93" t="s">
        <v>36</v>
      </c>
      <c r="E3" s="92" t="s">
        <v>37</v>
      </c>
      <c r="F3" s="92" t="s">
        <v>38</v>
      </c>
      <c r="G3" s="79"/>
      <c r="H3" s="265" t="s">
        <v>40</v>
      </c>
      <c r="I3" s="265"/>
      <c r="J3" s="265"/>
      <c r="L3" s="133" t="s">
        <v>476</v>
      </c>
      <c r="N3" s="266" t="s">
        <v>40</v>
      </c>
      <c r="O3" s="267"/>
      <c r="P3" s="267"/>
      <c r="Q3" s="268"/>
    </row>
    <row r="4" spans="2:17">
      <c r="B4" s="91"/>
      <c r="C4" s="92"/>
      <c r="D4" s="93"/>
      <c r="E4" s="92"/>
      <c r="F4" s="92"/>
      <c r="G4" s="79"/>
      <c r="H4" s="80" t="s">
        <v>43</v>
      </c>
      <c r="I4" s="81" t="s">
        <v>44</v>
      </c>
      <c r="J4" s="81" t="s">
        <v>38</v>
      </c>
      <c r="L4" s="134">
        <v>4</v>
      </c>
      <c r="N4" s="132" t="s">
        <v>474</v>
      </c>
      <c r="O4" s="125" t="s">
        <v>475</v>
      </c>
      <c r="P4" s="125" t="s">
        <v>477</v>
      </c>
      <c r="Q4" s="125" t="s">
        <v>3</v>
      </c>
    </row>
    <row r="5" spans="2:17">
      <c r="B5" s="94" t="s">
        <v>45</v>
      </c>
      <c r="C5" s="98">
        <v>74.512880868314369</v>
      </c>
      <c r="D5" s="98">
        <v>1.4145314145314172</v>
      </c>
      <c r="E5" s="98">
        <v>9.4654190903414612</v>
      </c>
      <c r="F5" s="98">
        <v>10</v>
      </c>
      <c r="G5" s="79"/>
      <c r="H5" s="84">
        <v>2</v>
      </c>
      <c r="I5" s="83">
        <f>E5*H5</f>
        <v>18.930838180682922</v>
      </c>
      <c r="J5" s="83">
        <f>F5*H5</f>
        <v>20</v>
      </c>
      <c r="N5" s="84">
        <f>IF(H5=1,H5,H5/$L$4)</f>
        <v>0.5</v>
      </c>
      <c r="O5" s="78">
        <f>'b.チラシ（手書き用）'!$D$5</f>
        <v>4</v>
      </c>
      <c r="P5" s="135">
        <f>IF(H5=1,H5,N5*O5)</f>
        <v>2</v>
      </c>
      <c r="Q5" s="110">
        <f>F5*P5</f>
        <v>20</v>
      </c>
    </row>
    <row r="6" spans="2:17">
      <c r="B6" s="94" t="s">
        <v>67</v>
      </c>
      <c r="C6" s="98">
        <v>89.721459395841507</v>
      </c>
      <c r="D6" s="98">
        <v>3.8673662731380318</v>
      </c>
      <c r="E6" s="98">
        <v>0.29183759369252527</v>
      </c>
      <c r="F6" s="98">
        <v>0.2</v>
      </c>
      <c r="G6" s="79"/>
      <c r="H6" s="79">
        <v>1</v>
      </c>
      <c r="I6" s="83">
        <f t="shared" ref="I6:I37" si="0">E6*H6</f>
        <v>0.29183759369252527</v>
      </c>
      <c r="J6" s="83">
        <f t="shared" ref="J6:J37" si="1">F6*H6</f>
        <v>0.2</v>
      </c>
      <c r="N6" s="79">
        <f t="shared" ref="N6:N37" si="2">IF(H6=1,H6,H6/$L$4)</f>
        <v>1</v>
      </c>
      <c r="O6" s="78">
        <f>'b.チラシ（手書き用）'!$D$5</f>
        <v>4</v>
      </c>
      <c r="P6" s="135">
        <f t="shared" ref="P6:P37" si="3">IF(H6=1,H6,N6*O6)</f>
        <v>1</v>
      </c>
      <c r="Q6" s="110">
        <f t="shared" ref="Q6:Q37" si="4">F6*P6</f>
        <v>0.2</v>
      </c>
    </row>
    <row r="7" spans="2:17">
      <c r="B7" s="94" t="s">
        <v>76</v>
      </c>
      <c r="C7" s="98">
        <v>67.817444749574989</v>
      </c>
      <c r="D7" s="98">
        <v>1.0588121866563827</v>
      </c>
      <c r="E7" s="98">
        <v>12.995188265535228</v>
      </c>
      <c r="F7" s="98">
        <v>5</v>
      </c>
      <c r="G7" s="79"/>
      <c r="H7" s="86">
        <v>1</v>
      </c>
      <c r="I7" s="83">
        <f t="shared" si="0"/>
        <v>12.995188265535228</v>
      </c>
      <c r="J7" s="83">
        <f t="shared" si="1"/>
        <v>5</v>
      </c>
      <c r="N7" s="86">
        <f t="shared" si="2"/>
        <v>1</v>
      </c>
      <c r="O7" s="78">
        <f>'b.チラシ（手書き用）'!$D$5</f>
        <v>4</v>
      </c>
      <c r="P7" s="135">
        <f t="shared" si="3"/>
        <v>1</v>
      </c>
      <c r="Q7" s="110">
        <f t="shared" si="4"/>
        <v>5</v>
      </c>
    </row>
    <row r="8" spans="2:17">
      <c r="B8" s="94" t="s">
        <v>100</v>
      </c>
      <c r="C8" s="98">
        <v>65.803583104485426</v>
      </c>
      <c r="D8" s="98">
        <v>1.208863275039747</v>
      </c>
      <c r="E8" s="98">
        <v>14.516917431192665</v>
      </c>
      <c r="F8" s="98">
        <v>15</v>
      </c>
      <c r="G8" s="79"/>
      <c r="H8" s="85">
        <v>1</v>
      </c>
      <c r="I8" s="83">
        <f t="shared" si="0"/>
        <v>14.516917431192665</v>
      </c>
      <c r="J8" s="83">
        <f t="shared" si="1"/>
        <v>15</v>
      </c>
      <c r="N8" s="85">
        <f t="shared" si="2"/>
        <v>1</v>
      </c>
      <c r="O8" s="78">
        <f>'b.チラシ（手書き用）'!$D$5</f>
        <v>4</v>
      </c>
      <c r="P8" s="135">
        <f t="shared" si="3"/>
        <v>1</v>
      </c>
      <c r="Q8" s="110">
        <f t="shared" si="4"/>
        <v>15</v>
      </c>
    </row>
    <row r="9" spans="2:17">
      <c r="B9" s="94" t="s">
        <v>101</v>
      </c>
      <c r="C9" s="98">
        <v>97.724597881522172</v>
      </c>
      <c r="D9" s="98">
        <v>1.0857754583166057</v>
      </c>
      <c r="E9" s="98">
        <v>4.9342352291551466</v>
      </c>
      <c r="F9" s="98">
        <v>5</v>
      </c>
      <c r="G9" s="79"/>
      <c r="H9" s="85">
        <v>1</v>
      </c>
      <c r="I9" s="83">
        <f t="shared" si="0"/>
        <v>4.9342352291551466</v>
      </c>
      <c r="J9" s="83">
        <f t="shared" si="1"/>
        <v>5</v>
      </c>
      <c r="N9" s="85">
        <f t="shared" si="2"/>
        <v>1</v>
      </c>
      <c r="O9" s="78">
        <f>'b.チラシ（手書き用）'!$D$5</f>
        <v>4</v>
      </c>
      <c r="P9" s="135">
        <f t="shared" si="3"/>
        <v>1</v>
      </c>
      <c r="Q9" s="110">
        <f t="shared" si="4"/>
        <v>5</v>
      </c>
    </row>
    <row r="10" spans="2:17">
      <c r="B10" s="94" t="s">
        <v>102</v>
      </c>
      <c r="C10" s="98">
        <v>68.981299856152745</v>
      </c>
      <c r="D10" s="98">
        <v>1.0417061611374439</v>
      </c>
      <c r="E10" s="98">
        <v>0.79613228699551652</v>
      </c>
      <c r="F10" s="98">
        <v>1</v>
      </c>
      <c r="G10" s="79"/>
      <c r="H10" s="79">
        <v>1</v>
      </c>
      <c r="I10" s="83">
        <f t="shared" si="0"/>
        <v>0.79613228699551652</v>
      </c>
      <c r="J10" s="83">
        <f t="shared" si="1"/>
        <v>1</v>
      </c>
      <c r="N10" s="79">
        <f t="shared" si="2"/>
        <v>1</v>
      </c>
      <c r="O10" s="78">
        <f>'b.チラシ（手書き用）'!$D$5</f>
        <v>4</v>
      </c>
      <c r="P10" s="135">
        <f t="shared" si="3"/>
        <v>1</v>
      </c>
      <c r="Q10" s="110">
        <f t="shared" si="4"/>
        <v>1</v>
      </c>
    </row>
    <row r="11" spans="2:17">
      <c r="B11" s="94" t="s">
        <v>103</v>
      </c>
      <c r="C11" s="98">
        <v>93.723028638681839</v>
      </c>
      <c r="D11" s="98">
        <v>1.0749267475931366</v>
      </c>
      <c r="E11" s="98">
        <v>2.8241421568627523</v>
      </c>
      <c r="F11" s="98">
        <v>3</v>
      </c>
      <c r="G11" s="79"/>
      <c r="H11" s="79">
        <v>1</v>
      </c>
      <c r="I11" s="83">
        <f t="shared" si="0"/>
        <v>2.8241421568627523</v>
      </c>
      <c r="J11" s="83">
        <f t="shared" si="1"/>
        <v>3</v>
      </c>
      <c r="N11" s="79">
        <f t="shared" si="2"/>
        <v>1</v>
      </c>
      <c r="O11" s="78">
        <f>'b.チラシ（手書き用）'!$D$5</f>
        <v>4</v>
      </c>
      <c r="P11" s="135">
        <f t="shared" si="3"/>
        <v>1</v>
      </c>
      <c r="Q11" s="110">
        <f t="shared" si="4"/>
        <v>3</v>
      </c>
    </row>
    <row r="12" spans="2:17">
      <c r="B12" s="94" t="s">
        <v>104</v>
      </c>
      <c r="C12" s="98">
        <v>65.045115731659479</v>
      </c>
      <c r="D12" s="98">
        <v>1.2143144350623203</v>
      </c>
      <c r="E12" s="98">
        <v>0.89773774888354041</v>
      </c>
      <c r="F12" s="98">
        <v>1</v>
      </c>
      <c r="G12" s="79"/>
      <c r="H12" s="79">
        <v>1</v>
      </c>
      <c r="I12" s="83">
        <f t="shared" si="0"/>
        <v>0.89773774888354041</v>
      </c>
      <c r="J12" s="83">
        <f t="shared" si="1"/>
        <v>1</v>
      </c>
      <c r="N12" s="79">
        <f t="shared" si="2"/>
        <v>1</v>
      </c>
      <c r="O12" s="78">
        <f>'b.チラシ（手書き用）'!$D$5</f>
        <v>4</v>
      </c>
      <c r="P12" s="135">
        <f t="shared" si="3"/>
        <v>1</v>
      </c>
      <c r="Q12" s="110">
        <f t="shared" si="4"/>
        <v>1</v>
      </c>
    </row>
    <row r="13" spans="2:17">
      <c r="B13" s="94" t="s">
        <v>105</v>
      </c>
      <c r="C13" s="98">
        <v>57.316594743036489</v>
      </c>
      <c r="D13" s="98">
        <v>1.0866986082591839</v>
      </c>
      <c r="E13" s="98">
        <v>1.192951672670465</v>
      </c>
      <c r="F13" s="98">
        <v>1</v>
      </c>
      <c r="G13" s="79"/>
      <c r="H13" s="79">
        <v>1</v>
      </c>
      <c r="I13" s="83">
        <f t="shared" si="0"/>
        <v>1.192951672670465</v>
      </c>
      <c r="J13" s="83">
        <f t="shared" si="1"/>
        <v>1</v>
      </c>
      <c r="N13" s="79">
        <f t="shared" si="2"/>
        <v>1</v>
      </c>
      <c r="O13" s="78">
        <f>'b.チラシ（手書き用）'!$D$5</f>
        <v>4</v>
      </c>
      <c r="P13" s="135">
        <f t="shared" si="3"/>
        <v>1</v>
      </c>
      <c r="Q13" s="110">
        <f t="shared" si="4"/>
        <v>1</v>
      </c>
    </row>
    <row r="14" spans="2:17">
      <c r="B14" s="94" t="s">
        <v>106</v>
      </c>
      <c r="C14" s="98">
        <v>37.295671505165423</v>
      </c>
      <c r="D14" s="98">
        <v>1.1100981767180953</v>
      </c>
      <c r="E14" s="98">
        <v>1.0971985526910903</v>
      </c>
      <c r="F14" s="98">
        <v>1</v>
      </c>
      <c r="G14" s="79"/>
      <c r="H14" s="79">
        <v>1</v>
      </c>
      <c r="I14" s="83">
        <f t="shared" si="0"/>
        <v>1.0971985526910903</v>
      </c>
      <c r="J14" s="83">
        <f t="shared" si="1"/>
        <v>1</v>
      </c>
      <c r="N14" s="79">
        <f t="shared" si="2"/>
        <v>1</v>
      </c>
      <c r="O14" s="78">
        <f>'b.チラシ（手書き用）'!$D$5</f>
        <v>4</v>
      </c>
      <c r="P14" s="135">
        <f t="shared" si="3"/>
        <v>1</v>
      </c>
      <c r="Q14" s="110">
        <f t="shared" si="4"/>
        <v>1</v>
      </c>
    </row>
    <row r="15" spans="2:17">
      <c r="B15" s="94" t="s">
        <v>107</v>
      </c>
      <c r="C15" s="98">
        <v>39.047992676866741</v>
      </c>
      <c r="D15" s="98">
        <v>1.0820495646349633</v>
      </c>
      <c r="E15" s="98">
        <v>1.1122504708097931</v>
      </c>
      <c r="F15" s="98">
        <v>1</v>
      </c>
      <c r="G15" s="79"/>
      <c r="H15" s="79">
        <v>1</v>
      </c>
      <c r="I15" s="83">
        <f t="shared" si="0"/>
        <v>1.1122504708097931</v>
      </c>
      <c r="J15" s="83">
        <f t="shared" si="1"/>
        <v>1</v>
      </c>
      <c r="N15" s="79">
        <f t="shared" si="2"/>
        <v>1</v>
      </c>
      <c r="O15" s="78">
        <f>'b.チラシ（手書き用）'!$D$5</f>
        <v>4</v>
      </c>
      <c r="P15" s="135">
        <f t="shared" si="3"/>
        <v>1</v>
      </c>
      <c r="Q15" s="110">
        <f t="shared" si="4"/>
        <v>1</v>
      </c>
    </row>
    <row r="16" spans="2:17">
      <c r="B16" s="94" t="s">
        <v>108</v>
      </c>
      <c r="C16" s="98">
        <v>22.950176539819537</v>
      </c>
      <c r="D16" s="98">
        <v>1.0467236467236485</v>
      </c>
      <c r="E16" s="98">
        <v>1.2766178266178263</v>
      </c>
      <c r="F16" s="98">
        <v>1</v>
      </c>
      <c r="G16" s="79"/>
      <c r="H16" s="79">
        <v>1</v>
      </c>
      <c r="I16" s="83">
        <f t="shared" si="0"/>
        <v>1.2766178266178263</v>
      </c>
      <c r="J16" s="83">
        <f t="shared" si="1"/>
        <v>1</v>
      </c>
      <c r="N16" s="79">
        <f t="shared" si="2"/>
        <v>1</v>
      </c>
      <c r="O16" s="78">
        <f>'b.チラシ（手書き用）'!$D$5</f>
        <v>4</v>
      </c>
      <c r="P16" s="135">
        <f t="shared" si="3"/>
        <v>1</v>
      </c>
      <c r="Q16" s="110">
        <f t="shared" si="4"/>
        <v>1</v>
      </c>
    </row>
    <row r="17" spans="2:17">
      <c r="B17" s="94" t="s">
        <v>109</v>
      </c>
      <c r="C17" s="98">
        <v>19.929384072185172</v>
      </c>
      <c r="D17" s="98">
        <v>1.0236220472440953</v>
      </c>
      <c r="E17" s="98">
        <v>2.0818407960199052</v>
      </c>
      <c r="F17" s="98">
        <v>2</v>
      </c>
      <c r="G17" s="79"/>
      <c r="H17" s="79">
        <v>1</v>
      </c>
      <c r="I17" s="83">
        <f t="shared" si="0"/>
        <v>2.0818407960199052</v>
      </c>
      <c r="J17" s="83">
        <f t="shared" si="1"/>
        <v>2</v>
      </c>
      <c r="N17" s="79">
        <f t="shared" si="2"/>
        <v>1</v>
      </c>
      <c r="O17" s="78">
        <f>'b.チラシ（手書き用）'!$D$5</f>
        <v>4</v>
      </c>
      <c r="P17" s="135">
        <f t="shared" si="3"/>
        <v>1</v>
      </c>
      <c r="Q17" s="110">
        <f t="shared" si="4"/>
        <v>2</v>
      </c>
    </row>
    <row r="18" spans="2:17">
      <c r="B18" s="94" t="s">
        <v>110</v>
      </c>
      <c r="C18" s="98">
        <v>7.3885183732182558</v>
      </c>
      <c r="D18" s="98">
        <v>1.0247787610619468</v>
      </c>
      <c r="E18" s="98">
        <v>2.507563025210084</v>
      </c>
      <c r="F18" s="98">
        <v>2</v>
      </c>
      <c r="G18" s="79"/>
      <c r="H18" s="79">
        <v>1</v>
      </c>
      <c r="I18" s="83">
        <f t="shared" si="0"/>
        <v>2.507563025210084</v>
      </c>
      <c r="J18" s="83">
        <f t="shared" si="1"/>
        <v>2</v>
      </c>
      <c r="N18" s="79">
        <f t="shared" si="2"/>
        <v>1</v>
      </c>
      <c r="O18" s="78">
        <f>'b.チラシ（手書き用）'!$D$5</f>
        <v>4</v>
      </c>
      <c r="P18" s="135">
        <f t="shared" si="3"/>
        <v>1</v>
      </c>
      <c r="Q18" s="110">
        <f t="shared" si="4"/>
        <v>2</v>
      </c>
    </row>
    <row r="19" spans="2:17">
      <c r="B19" s="94" t="s">
        <v>112</v>
      </c>
      <c r="C19" s="98">
        <v>39.924153262717404</v>
      </c>
      <c r="D19" s="98">
        <v>1.1293809367834908</v>
      </c>
      <c r="E19" s="98">
        <v>0.85923880030372113</v>
      </c>
      <c r="F19" s="98">
        <v>0.5</v>
      </c>
      <c r="G19" s="79"/>
      <c r="H19" s="79">
        <v>1</v>
      </c>
      <c r="I19" s="83">
        <f t="shared" si="0"/>
        <v>0.85923880030372113</v>
      </c>
      <c r="J19" s="83">
        <f t="shared" si="1"/>
        <v>0.5</v>
      </c>
      <c r="N19" s="79">
        <f t="shared" si="2"/>
        <v>1</v>
      </c>
      <c r="O19" s="78">
        <f>'b.チラシ（手書き用）'!$D$5</f>
        <v>4</v>
      </c>
      <c r="P19" s="135">
        <f t="shared" si="3"/>
        <v>1</v>
      </c>
      <c r="Q19" s="110">
        <f t="shared" si="4"/>
        <v>0.5</v>
      </c>
    </row>
    <row r="20" spans="2:17">
      <c r="B20" s="94" t="s">
        <v>113</v>
      </c>
      <c r="C20" s="98">
        <v>21.459395841506474</v>
      </c>
      <c r="D20" s="98">
        <v>1.3193174893357695</v>
      </c>
      <c r="E20" s="98">
        <v>10.198216737222253</v>
      </c>
      <c r="F20" s="98">
        <v>1</v>
      </c>
      <c r="G20" s="79"/>
      <c r="H20" s="79">
        <v>1</v>
      </c>
      <c r="I20" s="83">
        <f t="shared" si="0"/>
        <v>10.198216737222253</v>
      </c>
      <c r="J20" s="83">
        <f t="shared" si="1"/>
        <v>1</v>
      </c>
      <c r="N20" s="79">
        <f t="shared" si="2"/>
        <v>1</v>
      </c>
      <c r="O20" s="78">
        <f>'b.チラシ（手書き用）'!$D$5</f>
        <v>4</v>
      </c>
      <c r="P20" s="135">
        <f t="shared" si="3"/>
        <v>1</v>
      </c>
      <c r="Q20" s="110">
        <f t="shared" si="4"/>
        <v>1</v>
      </c>
    </row>
    <row r="21" spans="2:17">
      <c r="B21" s="94" t="s">
        <v>116</v>
      </c>
      <c r="C21" s="98">
        <v>20.936314894729961</v>
      </c>
      <c r="D21" s="98">
        <v>1.0143660212367269</v>
      </c>
      <c r="E21" s="98">
        <v>11.271717171717176</v>
      </c>
      <c r="F21" s="98">
        <v>10</v>
      </c>
      <c r="G21" s="79"/>
      <c r="H21" s="79">
        <v>1</v>
      </c>
      <c r="I21" s="83">
        <f t="shared" si="0"/>
        <v>11.271717171717176</v>
      </c>
      <c r="J21" s="83">
        <f t="shared" si="1"/>
        <v>10</v>
      </c>
      <c r="N21" s="79">
        <f t="shared" si="2"/>
        <v>1</v>
      </c>
      <c r="O21" s="78">
        <f>'b.チラシ（手書き用）'!$D$5</f>
        <v>4</v>
      </c>
      <c r="P21" s="135">
        <f t="shared" si="3"/>
        <v>1</v>
      </c>
      <c r="Q21" s="110">
        <f t="shared" si="4"/>
        <v>10</v>
      </c>
    </row>
    <row r="22" spans="2:17">
      <c r="B22" s="94" t="s">
        <v>117</v>
      </c>
      <c r="C22" s="98">
        <v>23.447103439257226</v>
      </c>
      <c r="D22" s="98">
        <v>1.0340211935303962</v>
      </c>
      <c r="E22" s="98">
        <v>5.3687929956222655</v>
      </c>
      <c r="F22" s="98">
        <v>1</v>
      </c>
      <c r="G22" s="79"/>
      <c r="H22" s="79">
        <v>1</v>
      </c>
      <c r="I22" s="83">
        <f t="shared" si="0"/>
        <v>5.3687929956222655</v>
      </c>
      <c r="J22" s="83">
        <f t="shared" si="1"/>
        <v>1</v>
      </c>
      <c r="N22" s="79">
        <f t="shared" si="2"/>
        <v>1</v>
      </c>
      <c r="O22" s="78">
        <f>'b.チラシ（手書き用）'!$D$5</f>
        <v>4</v>
      </c>
      <c r="P22" s="135">
        <f t="shared" si="3"/>
        <v>1</v>
      </c>
      <c r="Q22" s="110">
        <f t="shared" si="4"/>
        <v>1</v>
      </c>
    </row>
    <row r="23" spans="2:17">
      <c r="B23" s="94" t="s">
        <v>122</v>
      </c>
      <c r="C23" s="98">
        <v>60.572773636720278</v>
      </c>
      <c r="D23" s="98">
        <v>3.2538860103626934</v>
      </c>
      <c r="E23" s="98">
        <v>0.35659664600781887</v>
      </c>
      <c r="F23" s="98">
        <v>0.33333333333333331</v>
      </c>
      <c r="G23" s="79"/>
      <c r="H23" s="89">
        <v>2</v>
      </c>
      <c r="I23" s="83">
        <f t="shared" si="0"/>
        <v>0.71319329201563775</v>
      </c>
      <c r="J23" s="83">
        <f t="shared" si="1"/>
        <v>0.66666666666666663</v>
      </c>
      <c r="N23" s="89">
        <f t="shared" si="2"/>
        <v>0.5</v>
      </c>
      <c r="O23" s="78">
        <f>'b.チラシ（手書き用）'!$D$5</f>
        <v>4</v>
      </c>
      <c r="P23" s="135">
        <f t="shared" si="3"/>
        <v>2</v>
      </c>
      <c r="Q23" s="110">
        <f t="shared" si="4"/>
        <v>0.66666666666666663</v>
      </c>
    </row>
    <row r="24" spans="2:17">
      <c r="B24" s="94" t="s">
        <v>123</v>
      </c>
      <c r="C24" s="98">
        <v>9.4939191839937234</v>
      </c>
      <c r="D24" s="98">
        <v>5.2369146005509668</v>
      </c>
      <c r="E24" s="98">
        <v>6.2046827062876604</v>
      </c>
      <c r="F24" s="98">
        <v>5</v>
      </c>
      <c r="G24" s="79"/>
      <c r="H24" s="89">
        <v>5</v>
      </c>
      <c r="I24" s="83">
        <f t="shared" si="0"/>
        <v>31.023413531438301</v>
      </c>
      <c r="J24" s="83">
        <f t="shared" si="1"/>
        <v>25</v>
      </c>
      <c r="N24" s="89">
        <f t="shared" si="2"/>
        <v>1.25</v>
      </c>
      <c r="O24" s="78">
        <f>'b.チラシ（手書き用）'!$D$5</f>
        <v>4</v>
      </c>
      <c r="P24" s="135">
        <f t="shared" si="3"/>
        <v>5</v>
      </c>
      <c r="Q24" s="110">
        <f t="shared" si="4"/>
        <v>25</v>
      </c>
    </row>
    <row r="25" spans="2:17">
      <c r="B25" s="94" t="s">
        <v>124</v>
      </c>
      <c r="C25" s="98">
        <v>74.813652412710866</v>
      </c>
      <c r="D25" s="98">
        <v>2.9271106449921267</v>
      </c>
      <c r="E25" s="98">
        <v>0.55299573768551102</v>
      </c>
      <c r="F25" s="98">
        <v>1</v>
      </c>
      <c r="G25" s="79"/>
      <c r="H25" s="89">
        <v>1</v>
      </c>
      <c r="I25" s="83">
        <f t="shared" si="0"/>
        <v>0.55299573768551102</v>
      </c>
      <c r="J25" s="83">
        <f t="shared" si="1"/>
        <v>1</v>
      </c>
      <c r="N25" s="89">
        <f t="shared" si="2"/>
        <v>1</v>
      </c>
      <c r="O25" s="78">
        <f>'b.チラシ（手書き用）'!$D$5</f>
        <v>4</v>
      </c>
      <c r="P25" s="135">
        <f t="shared" si="3"/>
        <v>1</v>
      </c>
      <c r="Q25" s="110">
        <f t="shared" si="4"/>
        <v>1</v>
      </c>
    </row>
    <row r="26" spans="2:17">
      <c r="B26" s="94" t="s">
        <v>125</v>
      </c>
      <c r="C26" s="98">
        <v>83.745259578919843</v>
      </c>
      <c r="D26" s="98">
        <v>19.449562773266688</v>
      </c>
      <c r="E26" s="98">
        <v>0.75304311007376212</v>
      </c>
      <c r="F26" s="98">
        <v>1</v>
      </c>
      <c r="G26" s="79"/>
      <c r="H26" s="89">
        <v>10</v>
      </c>
      <c r="I26" s="83">
        <f t="shared" si="0"/>
        <v>7.530431100737621</v>
      </c>
      <c r="J26" s="83">
        <f t="shared" si="1"/>
        <v>10</v>
      </c>
      <c r="N26" s="89">
        <f t="shared" si="2"/>
        <v>2.5</v>
      </c>
      <c r="O26" s="78">
        <f>'b.チラシ（手書き用）'!$D$5</f>
        <v>4</v>
      </c>
      <c r="P26" s="135">
        <f t="shared" si="3"/>
        <v>10</v>
      </c>
      <c r="Q26" s="110">
        <f t="shared" si="4"/>
        <v>10</v>
      </c>
    </row>
    <row r="27" spans="2:17">
      <c r="B27" s="94" t="s">
        <v>126</v>
      </c>
      <c r="C27" s="98">
        <v>76.082123708643906</v>
      </c>
      <c r="D27" s="98">
        <v>12.16466139566862</v>
      </c>
      <c r="E27" s="98">
        <v>0.66628408157141672</v>
      </c>
      <c r="F27" s="98">
        <v>0.1</v>
      </c>
      <c r="G27" s="79"/>
      <c r="H27" s="89">
        <v>10</v>
      </c>
      <c r="I27" s="83">
        <f t="shared" si="0"/>
        <v>6.6628408157141674</v>
      </c>
      <c r="J27" s="83">
        <f t="shared" si="1"/>
        <v>1</v>
      </c>
      <c r="N27" s="89">
        <f t="shared" si="2"/>
        <v>2.5</v>
      </c>
      <c r="O27" s="78">
        <f>'b.チラシ（手書き用）'!$D$5</f>
        <v>4</v>
      </c>
      <c r="P27" s="135">
        <f t="shared" si="3"/>
        <v>10</v>
      </c>
      <c r="Q27" s="110">
        <f t="shared" si="4"/>
        <v>1</v>
      </c>
    </row>
    <row r="28" spans="2:17">
      <c r="B28" s="94" t="s">
        <v>127</v>
      </c>
      <c r="C28" s="98">
        <v>38.158755067346675</v>
      </c>
      <c r="D28" s="98">
        <v>3.9002741603838249</v>
      </c>
      <c r="E28" s="98">
        <v>0.96862001490129979</v>
      </c>
      <c r="F28" s="98">
        <v>1</v>
      </c>
      <c r="G28" s="79"/>
      <c r="H28" s="89">
        <v>1</v>
      </c>
      <c r="I28" s="83">
        <f t="shared" si="0"/>
        <v>0.96862001490129979</v>
      </c>
      <c r="J28" s="83">
        <f t="shared" si="1"/>
        <v>1</v>
      </c>
      <c r="N28" s="89">
        <f t="shared" si="2"/>
        <v>1</v>
      </c>
      <c r="O28" s="78">
        <f>'b.チラシ（手書き用）'!$D$5</f>
        <v>4</v>
      </c>
      <c r="P28" s="135">
        <f t="shared" si="3"/>
        <v>1</v>
      </c>
      <c r="Q28" s="110">
        <f t="shared" si="4"/>
        <v>1</v>
      </c>
    </row>
    <row r="29" spans="2:17">
      <c r="B29" s="94" t="s">
        <v>128</v>
      </c>
      <c r="C29" s="98">
        <v>78.279063685105271</v>
      </c>
      <c r="D29" s="98">
        <v>5.4692616104243061</v>
      </c>
      <c r="E29" s="98">
        <v>1.1871121753795342</v>
      </c>
      <c r="F29" s="98">
        <v>1</v>
      </c>
      <c r="G29" s="79"/>
      <c r="H29" s="89">
        <v>5</v>
      </c>
      <c r="I29" s="83">
        <f t="shared" si="0"/>
        <v>5.9355608768976706</v>
      </c>
      <c r="J29" s="83">
        <f t="shared" si="1"/>
        <v>5</v>
      </c>
      <c r="N29" s="89">
        <f t="shared" si="2"/>
        <v>1.25</v>
      </c>
      <c r="O29" s="78">
        <f>'b.チラシ（手書き用）'!$D$5</f>
        <v>4</v>
      </c>
      <c r="P29" s="135">
        <f t="shared" si="3"/>
        <v>5</v>
      </c>
      <c r="Q29" s="110">
        <f t="shared" si="4"/>
        <v>5</v>
      </c>
    </row>
    <row r="30" spans="2:17">
      <c r="B30" s="94" t="s">
        <v>129</v>
      </c>
      <c r="C30" s="98">
        <v>91.59147378056754</v>
      </c>
      <c r="D30" s="98">
        <v>5.0017133066819097</v>
      </c>
      <c r="E30" s="98">
        <v>0.90429225566509663</v>
      </c>
      <c r="F30" s="98">
        <v>1</v>
      </c>
      <c r="G30" s="79"/>
      <c r="H30" s="89">
        <v>1</v>
      </c>
      <c r="I30" s="83">
        <f t="shared" si="0"/>
        <v>0.90429225566509663</v>
      </c>
      <c r="J30" s="83">
        <f t="shared" si="1"/>
        <v>1</v>
      </c>
      <c r="N30" s="89">
        <f t="shared" si="2"/>
        <v>1</v>
      </c>
      <c r="O30" s="78">
        <f>'b.チラシ（手書き用）'!$D$5</f>
        <v>4</v>
      </c>
      <c r="P30" s="135">
        <f t="shared" si="3"/>
        <v>1</v>
      </c>
      <c r="Q30" s="110">
        <f t="shared" si="4"/>
        <v>1</v>
      </c>
    </row>
    <row r="31" spans="2:17">
      <c r="B31" s="94" t="s">
        <v>154</v>
      </c>
      <c r="C31" s="98">
        <v>94.481496011507787</v>
      </c>
      <c r="D31" s="98">
        <v>1.0422145328719743</v>
      </c>
      <c r="E31" s="98">
        <v>7.838637833873193</v>
      </c>
      <c r="F31" s="98">
        <v>5</v>
      </c>
      <c r="G31" s="79"/>
      <c r="H31" s="88">
        <v>1</v>
      </c>
      <c r="I31" s="83">
        <f t="shared" si="0"/>
        <v>7.838637833873193</v>
      </c>
      <c r="J31" s="83">
        <f t="shared" si="1"/>
        <v>5</v>
      </c>
      <c r="N31" s="88">
        <f t="shared" si="2"/>
        <v>1</v>
      </c>
      <c r="O31" s="78">
        <f>'b.チラシ（手書き用）'!$D$5</f>
        <v>4</v>
      </c>
      <c r="P31" s="135">
        <f t="shared" si="3"/>
        <v>1</v>
      </c>
      <c r="Q31" s="110">
        <f t="shared" si="4"/>
        <v>5</v>
      </c>
    </row>
    <row r="32" spans="2:17">
      <c r="B32" s="94" t="s">
        <v>155</v>
      </c>
      <c r="C32" s="98">
        <v>82.032169478226763</v>
      </c>
      <c r="D32" s="98">
        <v>1.4823848238482404</v>
      </c>
      <c r="E32" s="98">
        <v>3.0873302433726351</v>
      </c>
      <c r="F32" s="98">
        <v>3</v>
      </c>
      <c r="G32" s="79"/>
      <c r="H32" s="79">
        <v>1</v>
      </c>
      <c r="I32" s="83">
        <f t="shared" si="0"/>
        <v>3.0873302433726351</v>
      </c>
      <c r="J32" s="83">
        <f t="shared" si="1"/>
        <v>3</v>
      </c>
      <c r="N32" s="79">
        <f t="shared" si="2"/>
        <v>1</v>
      </c>
      <c r="O32" s="78">
        <f>'b.チラシ（手書き用）'!$D$5</f>
        <v>4</v>
      </c>
      <c r="P32" s="135">
        <f t="shared" si="3"/>
        <v>1</v>
      </c>
      <c r="Q32" s="110">
        <f t="shared" si="4"/>
        <v>3</v>
      </c>
    </row>
    <row r="33" spans="2:18">
      <c r="B33" s="94" t="s">
        <v>176</v>
      </c>
      <c r="C33" s="98">
        <v>88.662220478619076</v>
      </c>
      <c r="D33" s="98">
        <v>1.3519174041297946</v>
      </c>
      <c r="E33" s="98">
        <v>0.81861619441164912</v>
      </c>
      <c r="F33" s="98">
        <v>1</v>
      </c>
      <c r="G33" s="79"/>
      <c r="H33" s="88">
        <v>1</v>
      </c>
      <c r="I33" s="83">
        <f t="shared" si="0"/>
        <v>0.81861619441164912</v>
      </c>
      <c r="J33" s="83">
        <f t="shared" si="1"/>
        <v>1</v>
      </c>
      <c r="N33" s="88">
        <f t="shared" si="2"/>
        <v>1</v>
      </c>
      <c r="O33" s="78">
        <f>'b.チラシ（手書き用）'!$D$5</f>
        <v>4</v>
      </c>
      <c r="P33" s="135">
        <f t="shared" si="3"/>
        <v>1</v>
      </c>
      <c r="Q33" s="110">
        <f t="shared" si="4"/>
        <v>1</v>
      </c>
    </row>
    <row r="34" spans="2:18">
      <c r="B34" s="94" t="s">
        <v>178</v>
      </c>
      <c r="C34" s="98">
        <v>46.868052831175625</v>
      </c>
      <c r="D34" s="98">
        <v>1.2938058035714315</v>
      </c>
      <c r="E34" s="98">
        <v>1.2751420454545435</v>
      </c>
      <c r="F34" s="98">
        <v>1</v>
      </c>
      <c r="G34" s="79"/>
      <c r="H34" s="88">
        <v>1</v>
      </c>
      <c r="I34" s="83">
        <f t="shared" si="0"/>
        <v>1.2751420454545435</v>
      </c>
      <c r="J34" s="83">
        <f t="shared" si="1"/>
        <v>1</v>
      </c>
      <c r="N34" s="88">
        <f t="shared" si="2"/>
        <v>1</v>
      </c>
      <c r="O34" s="78">
        <f>'b.チラシ（手書き用）'!$D$5</f>
        <v>4</v>
      </c>
      <c r="P34" s="135">
        <f t="shared" si="3"/>
        <v>1</v>
      </c>
      <c r="Q34" s="110">
        <f t="shared" si="4"/>
        <v>1</v>
      </c>
    </row>
    <row r="35" spans="2:18">
      <c r="B35" s="94" t="s">
        <v>179</v>
      </c>
      <c r="C35" s="98">
        <v>53.851183470642084</v>
      </c>
      <c r="D35" s="98">
        <v>1.0920349684312733</v>
      </c>
      <c r="E35" s="98">
        <v>0.79839502373835169</v>
      </c>
      <c r="F35" s="98">
        <v>1</v>
      </c>
      <c r="G35" s="79"/>
      <c r="H35" s="88">
        <v>1</v>
      </c>
      <c r="I35" s="83">
        <f t="shared" si="0"/>
        <v>0.79839502373835169</v>
      </c>
      <c r="J35" s="83">
        <f t="shared" si="1"/>
        <v>1</v>
      </c>
      <c r="N35" s="88">
        <f t="shared" si="2"/>
        <v>1</v>
      </c>
      <c r="O35" s="78">
        <f>'b.チラシ（手書き用）'!$D$5</f>
        <v>4</v>
      </c>
      <c r="P35" s="135">
        <f t="shared" si="3"/>
        <v>1</v>
      </c>
      <c r="Q35" s="110">
        <f t="shared" si="4"/>
        <v>1</v>
      </c>
    </row>
    <row r="36" spans="2:18">
      <c r="B36" s="94" t="s">
        <v>183</v>
      </c>
      <c r="C36" s="98">
        <v>55.328887145285734</v>
      </c>
      <c r="D36" s="98">
        <v>1.3273457811392091</v>
      </c>
      <c r="E36" s="98">
        <v>7.1411221693350742</v>
      </c>
      <c r="F36" s="98">
        <v>5</v>
      </c>
      <c r="G36" s="79"/>
      <c r="H36" s="88">
        <v>1</v>
      </c>
      <c r="I36" s="83">
        <f t="shared" si="0"/>
        <v>7.1411221693350742</v>
      </c>
      <c r="J36" s="83">
        <f t="shared" si="1"/>
        <v>5</v>
      </c>
      <c r="N36" s="88">
        <f t="shared" si="2"/>
        <v>1</v>
      </c>
      <c r="O36" s="78">
        <f>'b.チラシ（手書き用）'!$D$5</f>
        <v>4</v>
      </c>
      <c r="P36" s="135">
        <f t="shared" si="3"/>
        <v>1</v>
      </c>
      <c r="Q36" s="110">
        <f t="shared" si="4"/>
        <v>5</v>
      </c>
    </row>
    <row r="37" spans="2:18">
      <c r="B37" s="94" t="s">
        <v>350</v>
      </c>
      <c r="C37" s="98">
        <v>87.354518111677777</v>
      </c>
      <c r="D37" s="98">
        <v>27.75733532934132</v>
      </c>
      <c r="E37" s="98">
        <v>0.15436527640580627</v>
      </c>
      <c r="F37" s="98">
        <v>0.1</v>
      </c>
      <c r="G37" s="79"/>
      <c r="H37" s="79">
        <v>20</v>
      </c>
      <c r="I37" s="83">
        <f t="shared" si="0"/>
        <v>3.0873055281161257</v>
      </c>
      <c r="J37" s="83">
        <f t="shared" si="1"/>
        <v>2</v>
      </c>
      <c r="N37" s="79">
        <f t="shared" si="2"/>
        <v>5</v>
      </c>
      <c r="O37" s="78">
        <f>'b.チラシ（手書き用）'!$D$5</f>
        <v>4</v>
      </c>
      <c r="P37" s="135">
        <f t="shared" si="3"/>
        <v>20</v>
      </c>
      <c r="Q37" s="110">
        <f t="shared" si="4"/>
        <v>2</v>
      </c>
    </row>
    <row r="40" spans="2:18">
      <c r="H40" s="259" t="s">
        <v>470</v>
      </c>
      <c r="I40" s="259"/>
      <c r="J40" s="259"/>
      <c r="N40" s="263" t="s">
        <v>480</v>
      </c>
      <c r="O40" s="264"/>
      <c r="P40" s="264"/>
      <c r="Q40" s="264"/>
    </row>
    <row r="41" spans="2:18">
      <c r="H41" s="79"/>
      <c r="I41" s="79" t="s">
        <v>44</v>
      </c>
      <c r="J41" s="79" t="s">
        <v>402</v>
      </c>
      <c r="N41" s="79"/>
      <c r="O41" s="79"/>
      <c r="P41" s="79"/>
      <c r="Q41" s="79" t="s">
        <v>478</v>
      </c>
      <c r="R41" s="125" t="s">
        <v>481</v>
      </c>
    </row>
    <row r="42" spans="2:18">
      <c r="H42" s="84" t="s">
        <v>404</v>
      </c>
      <c r="I42" s="116">
        <f>ROUND(SUM(I5),0)</f>
        <v>19</v>
      </c>
      <c r="J42" s="116">
        <f>ROUND(SUM(J5),0)</f>
        <v>20</v>
      </c>
      <c r="N42" s="84" t="s">
        <v>404</v>
      </c>
      <c r="O42" s="116"/>
      <c r="P42" s="116"/>
      <c r="Q42" s="116">
        <f>ROUND(SUM(Q5),0)</f>
        <v>20</v>
      </c>
      <c r="R42" s="78" t="b">
        <f>J42=Q42</f>
        <v>1</v>
      </c>
    </row>
    <row r="43" spans="2:18">
      <c r="H43" s="85" t="s">
        <v>408</v>
      </c>
      <c r="I43" s="116">
        <f>ROUND(SUM(I8:I9),0)</f>
        <v>19</v>
      </c>
      <c r="J43" s="116">
        <f>ROUND(SUM(J8:J9),0)</f>
        <v>20</v>
      </c>
      <c r="N43" s="85" t="s">
        <v>408</v>
      </c>
      <c r="O43" s="116"/>
      <c r="P43" s="116"/>
      <c r="Q43" s="116">
        <f>ROUND(SUM(Q8:Q9),0)</f>
        <v>20</v>
      </c>
      <c r="R43" s="78" t="b">
        <f t="shared" ref="R43:R47" si="5">J43=Q43</f>
        <v>1</v>
      </c>
    </row>
    <row r="44" spans="2:18" ht="63">
      <c r="H44" s="120" t="s">
        <v>413</v>
      </c>
      <c r="I44" s="116">
        <f>ROUND(SUM(I23:I30),0)</f>
        <v>54</v>
      </c>
      <c r="J44" s="116">
        <f>ROUND(SUM(J23:J30),0)</f>
        <v>45</v>
      </c>
      <c r="N44" s="120" t="s">
        <v>413</v>
      </c>
      <c r="O44" s="116"/>
      <c r="P44" s="116"/>
      <c r="Q44" s="116">
        <f>ROUND(SUM(Q23:Q30),0)</f>
        <v>45</v>
      </c>
      <c r="R44" s="78" t="b">
        <f t="shared" si="5"/>
        <v>1</v>
      </c>
    </row>
    <row r="45" spans="2:18">
      <c r="H45" s="86" t="s">
        <v>417</v>
      </c>
      <c r="I45" s="116">
        <f>ROUND(SUM(I7),0)</f>
        <v>13</v>
      </c>
      <c r="J45" s="116">
        <f>ROUND(SUM(J7),0)</f>
        <v>5</v>
      </c>
      <c r="N45" s="86" t="s">
        <v>417</v>
      </c>
      <c r="O45" s="116"/>
      <c r="P45" s="116"/>
      <c r="Q45" s="116">
        <f>ROUND(SUM(Q7),0)</f>
        <v>5</v>
      </c>
      <c r="R45" s="78" t="b">
        <f t="shared" si="5"/>
        <v>1</v>
      </c>
    </row>
    <row r="46" spans="2:18" ht="50.4">
      <c r="H46" s="129" t="s">
        <v>421</v>
      </c>
      <c r="I46" s="116">
        <f>ROUND(SUM(I31,I33:I36),0)</f>
        <v>18</v>
      </c>
      <c r="J46" s="116">
        <f>ROUND(SUM(J31,J33:J36),0)</f>
        <v>13</v>
      </c>
      <c r="N46" s="129" t="s">
        <v>421</v>
      </c>
      <c r="O46" s="116"/>
      <c r="P46" s="116"/>
      <c r="Q46" s="116">
        <f>ROUND(SUM(Q31,Q33:Q36),0)</f>
        <v>13</v>
      </c>
      <c r="R46" s="78" t="b">
        <f t="shared" si="5"/>
        <v>1</v>
      </c>
    </row>
    <row r="47" spans="2:18" ht="126">
      <c r="H47" s="122" t="s">
        <v>425</v>
      </c>
      <c r="I47" s="116">
        <f>ROUND(SUM(I10:I22,I6,I32,I37),0)</f>
        <v>48</v>
      </c>
      <c r="J47" s="116">
        <f>ROUND(SUM(J10:J22,J6,J32,J37),0)</f>
        <v>31</v>
      </c>
      <c r="N47" s="122" t="s">
        <v>425</v>
      </c>
      <c r="O47" s="116"/>
      <c r="P47" s="116"/>
      <c r="Q47" s="116">
        <f>ROUND(SUM(Q10:Q22,Q6,Q32,Q37),0)</f>
        <v>31</v>
      </c>
      <c r="R47" s="78" t="b">
        <f t="shared" si="5"/>
        <v>1</v>
      </c>
    </row>
    <row r="48" spans="2:18" ht="13.2" thickBot="1">
      <c r="H48" s="123"/>
      <c r="I48" s="123"/>
      <c r="J48" s="123"/>
      <c r="N48" s="123"/>
      <c r="O48" s="123"/>
      <c r="P48" s="123"/>
      <c r="Q48" s="123"/>
    </row>
    <row r="49" spans="8:17" ht="13.2" thickTop="1">
      <c r="H49" s="79"/>
      <c r="I49" s="116">
        <f>+SUM(I42:I48)</f>
        <v>171</v>
      </c>
      <c r="J49" s="118">
        <f>+SUM(J42:J48)</f>
        <v>134</v>
      </c>
      <c r="N49" s="79"/>
      <c r="O49" s="116"/>
      <c r="P49" s="118"/>
      <c r="Q49" s="118">
        <f>+SUM(Q42:Q48)</f>
        <v>134</v>
      </c>
    </row>
  </sheetData>
  <mergeCells count="4">
    <mergeCell ref="H3:J3"/>
    <mergeCell ref="N3:Q3"/>
    <mergeCell ref="H40:J40"/>
    <mergeCell ref="N40:Q40"/>
  </mergeCells>
  <phoneticPr fontId="1"/>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B2:R79"/>
  <sheetViews>
    <sheetView topLeftCell="C30" zoomScale="70" zoomScaleNormal="70" workbookViewId="0">
      <selection activeCell="BH139" sqref="BH139"/>
    </sheetView>
  </sheetViews>
  <sheetFormatPr defaultColWidth="9" defaultRowHeight="12.6"/>
  <cols>
    <col min="1" max="1" width="9" style="78"/>
    <col min="2" max="2" width="59" style="78" customWidth="1"/>
    <col min="3" max="7" width="9" style="78"/>
    <col min="8" max="8" width="22.77734375" style="78" customWidth="1"/>
    <col min="9" max="10" width="9" style="78"/>
    <col min="11" max="11" width="2.109375" style="78" customWidth="1"/>
    <col min="12" max="12" width="12.6640625" style="78" customWidth="1"/>
    <col min="13" max="13" width="2.109375" style="78" customWidth="1"/>
    <col min="14" max="14" width="22.33203125" style="78" customWidth="1"/>
    <col min="15" max="16384" width="9" style="78"/>
  </cols>
  <sheetData>
    <row r="2" spans="2:17">
      <c r="B2" s="134" t="s">
        <v>489</v>
      </c>
    </row>
    <row r="3" spans="2:17" ht="63">
      <c r="B3" s="91" t="s">
        <v>469</v>
      </c>
      <c r="C3" s="92" t="s">
        <v>35</v>
      </c>
      <c r="D3" s="93" t="s">
        <v>36</v>
      </c>
      <c r="E3" s="92" t="s">
        <v>37</v>
      </c>
      <c r="F3" s="92" t="s">
        <v>38</v>
      </c>
      <c r="G3" s="79"/>
      <c r="H3" s="269" t="s">
        <v>41</v>
      </c>
      <c r="I3" s="269"/>
      <c r="J3" s="269"/>
      <c r="L3" s="133" t="s">
        <v>482</v>
      </c>
      <c r="N3" s="270" t="s">
        <v>473</v>
      </c>
      <c r="O3" s="269"/>
      <c r="P3" s="269"/>
      <c r="Q3" s="269"/>
    </row>
    <row r="4" spans="2:17">
      <c r="B4" s="91"/>
      <c r="C4" s="92"/>
      <c r="D4" s="93"/>
      <c r="E4" s="92"/>
      <c r="F4" s="92"/>
      <c r="G4" s="79"/>
      <c r="H4" s="80" t="s">
        <v>43</v>
      </c>
      <c r="I4" s="81" t="s">
        <v>44</v>
      </c>
      <c r="J4" s="81" t="s">
        <v>38</v>
      </c>
      <c r="L4" s="134">
        <v>2</v>
      </c>
      <c r="N4" s="132" t="s">
        <v>474</v>
      </c>
      <c r="O4" s="125" t="s">
        <v>475</v>
      </c>
      <c r="P4" s="125" t="s">
        <v>477</v>
      </c>
      <c r="Q4" s="125" t="s">
        <v>3</v>
      </c>
    </row>
    <row r="5" spans="2:17">
      <c r="B5" s="94" t="s">
        <v>52</v>
      </c>
      <c r="C5" s="98">
        <v>66.705897737674903</v>
      </c>
      <c r="D5" s="98">
        <v>2.1689864732405431</v>
      </c>
      <c r="E5" s="98">
        <v>3.6206077835725905</v>
      </c>
      <c r="F5" s="98">
        <v>1</v>
      </c>
      <c r="G5" s="79"/>
      <c r="H5" s="84">
        <v>2</v>
      </c>
      <c r="I5" s="83">
        <f>E5*H5</f>
        <v>7.241215567145181</v>
      </c>
      <c r="J5" s="83">
        <f>F5*H5</f>
        <v>2</v>
      </c>
      <c r="N5" s="84">
        <f>IF(H5=1,H5,H5/$L$4)</f>
        <v>1</v>
      </c>
      <c r="O5" s="78">
        <f>'b.チラシ（手書き用）'!$U$5</f>
        <v>2</v>
      </c>
      <c r="P5" s="135">
        <f>IF(H5=1,H5,N5*O5)</f>
        <v>2</v>
      </c>
      <c r="Q5" s="110">
        <f>IF('a.チラシ（PC用）'!$U$5=0,0,F5*P5)</f>
        <v>0</v>
      </c>
    </row>
    <row r="6" spans="2:17">
      <c r="B6" s="94" t="s">
        <v>54</v>
      </c>
      <c r="C6" s="98">
        <v>40.238001830783318</v>
      </c>
      <c r="D6" s="98">
        <v>1.5879103022424428</v>
      </c>
      <c r="E6" s="98">
        <v>4.9464017521902388</v>
      </c>
      <c r="F6" s="98">
        <v>5</v>
      </c>
      <c r="G6" s="79"/>
      <c r="H6" s="84">
        <v>2</v>
      </c>
      <c r="I6" s="83">
        <f>E6*H6</f>
        <v>9.8928035043804776</v>
      </c>
      <c r="J6" s="83">
        <f>F6*H6</f>
        <v>10</v>
      </c>
      <c r="N6" s="84">
        <f>IF(H6=1,H6,H6/$L$4)</f>
        <v>1</v>
      </c>
      <c r="O6" s="78">
        <f>'b.チラシ（手書き用）'!$U$5</f>
        <v>2</v>
      </c>
      <c r="P6" s="135">
        <f>IF(H6=1,H6,N6*O6)</f>
        <v>2</v>
      </c>
      <c r="Q6" s="110">
        <f>IF('a.チラシ（PC用）'!$U$5=0,0,F6*P6)</f>
        <v>0</v>
      </c>
    </row>
    <row r="7" spans="2:17">
      <c r="B7" s="94" t="s">
        <v>56</v>
      </c>
      <c r="C7" s="98">
        <v>46.174970576696744</v>
      </c>
      <c r="D7" s="98">
        <v>1.8920985556499592</v>
      </c>
      <c r="E7" s="98">
        <v>0.89477117510385085</v>
      </c>
      <c r="F7" s="98">
        <v>0.5</v>
      </c>
      <c r="G7" s="79"/>
      <c r="H7" s="84">
        <v>2</v>
      </c>
      <c r="I7" s="83">
        <f>E7*H7</f>
        <v>1.7895423502077017</v>
      </c>
      <c r="J7" s="83">
        <f>F7*H7</f>
        <v>1</v>
      </c>
      <c r="N7" s="84">
        <f>IF(H7=1,H7,H7/$L$4)</f>
        <v>1</v>
      </c>
      <c r="O7" s="78">
        <f>'b.チラシ（手書き用）'!$U$5</f>
        <v>2</v>
      </c>
      <c r="P7" s="135">
        <f>IF(H7=1,H7,N7*O7)</f>
        <v>2</v>
      </c>
      <c r="Q7" s="110">
        <f>IF('a.チラシ（PC用）'!$U$5=0,0,F7*P7)</f>
        <v>0</v>
      </c>
    </row>
    <row r="8" spans="2:17">
      <c r="B8" s="94" t="s">
        <v>57</v>
      </c>
      <c r="C8" s="98">
        <v>53.01425395579966</v>
      </c>
      <c r="D8" s="98">
        <v>1.7757770103601382</v>
      </c>
      <c r="E8" s="98">
        <v>4.9364773495605263</v>
      </c>
      <c r="F8" s="98">
        <v>5</v>
      </c>
      <c r="G8" s="79"/>
      <c r="H8" s="85">
        <v>2</v>
      </c>
      <c r="I8" s="83">
        <f t="shared" ref="I8:I67" si="0">E8*H8</f>
        <v>9.8729546991210526</v>
      </c>
      <c r="J8" s="83">
        <f t="shared" ref="J8:J67" si="1">F8*H8</f>
        <v>10</v>
      </c>
      <c r="K8" s="131" t="s">
        <v>472</v>
      </c>
      <c r="M8" s="131"/>
      <c r="N8" s="85">
        <f t="shared" ref="N8:N67" si="2">IF(H8=1,H8,H8/$L$4)</f>
        <v>1</v>
      </c>
      <c r="O8" s="78">
        <f>'b.チラシ（手書き用）'!$U$5</f>
        <v>2</v>
      </c>
      <c r="P8" s="135">
        <f t="shared" ref="P8:P67" si="3">IF(H8=1,H8,N8*O8)</f>
        <v>2</v>
      </c>
      <c r="Q8" s="110">
        <f>IF('a.チラシ（PC用）'!$U$5=0,0,F8*P8)</f>
        <v>0</v>
      </c>
    </row>
    <row r="9" spans="2:17">
      <c r="B9" s="94" t="s">
        <v>61</v>
      </c>
      <c r="C9" s="98">
        <v>96.325356348894985</v>
      </c>
      <c r="D9" s="98">
        <v>12.937143632907949</v>
      </c>
      <c r="E9" s="98">
        <v>3.0432475955211342</v>
      </c>
      <c r="F9" s="98">
        <v>1</v>
      </c>
      <c r="G9" s="79"/>
      <c r="H9" s="79">
        <v>2</v>
      </c>
      <c r="I9" s="83">
        <f t="shared" si="0"/>
        <v>6.0864951910422684</v>
      </c>
      <c r="J9" s="83">
        <f t="shared" si="1"/>
        <v>2</v>
      </c>
      <c r="N9" s="79">
        <f t="shared" si="2"/>
        <v>1</v>
      </c>
      <c r="O9" s="78">
        <f>'b.チラシ（手書き用）'!$U$5</f>
        <v>2</v>
      </c>
      <c r="P9" s="135">
        <f t="shared" si="3"/>
        <v>2</v>
      </c>
      <c r="Q9" s="110">
        <f>IF('a.チラシ（PC用）'!$U$5=0,0,F9*P9)</f>
        <v>0</v>
      </c>
    </row>
    <row r="10" spans="2:17">
      <c r="B10" s="94" t="s">
        <v>64</v>
      </c>
      <c r="C10" s="98">
        <v>83.39217993984569</v>
      </c>
      <c r="D10" s="98">
        <v>3.1486592441586927</v>
      </c>
      <c r="E10" s="98">
        <v>0.95588267529044957</v>
      </c>
      <c r="F10" s="98">
        <v>0.5</v>
      </c>
      <c r="G10" s="79"/>
      <c r="H10" s="79">
        <v>1</v>
      </c>
      <c r="I10" s="83">
        <f t="shared" si="0"/>
        <v>0.95588267529044957</v>
      </c>
      <c r="J10" s="83">
        <f t="shared" si="1"/>
        <v>0.5</v>
      </c>
      <c r="N10" s="79">
        <f t="shared" si="2"/>
        <v>1</v>
      </c>
      <c r="O10" s="78">
        <f>'b.チラシ（手書き用）'!$U$5</f>
        <v>2</v>
      </c>
      <c r="P10" s="135">
        <f t="shared" si="3"/>
        <v>1</v>
      </c>
      <c r="Q10" s="110">
        <f>IF('a.チラシ（PC用）'!$U$5=0,0,F10*P10)</f>
        <v>0</v>
      </c>
    </row>
    <row r="11" spans="2:17">
      <c r="B11" s="94" t="s">
        <v>67</v>
      </c>
      <c r="C11" s="98">
        <v>89.721459395841507</v>
      </c>
      <c r="D11" s="98">
        <v>3.8673662731380318</v>
      </c>
      <c r="E11" s="98">
        <v>0.29183759369252527</v>
      </c>
      <c r="F11" s="98">
        <v>0.2</v>
      </c>
      <c r="G11" s="79"/>
      <c r="H11" s="79">
        <v>1</v>
      </c>
      <c r="I11" s="83">
        <f t="shared" si="0"/>
        <v>0.29183759369252527</v>
      </c>
      <c r="J11" s="83">
        <f t="shared" si="1"/>
        <v>0.2</v>
      </c>
      <c r="N11" s="79">
        <f t="shared" si="2"/>
        <v>1</v>
      </c>
      <c r="O11" s="78">
        <f>'b.チラシ（手書き用）'!$U$5</f>
        <v>2</v>
      </c>
      <c r="P11" s="135">
        <f t="shared" si="3"/>
        <v>1</v>
      </c>
      <c r="Q11" s="110">
        <f>IF('a.チラシ（PC用）'!$U$5=0,0,F11*P11)</f>
        <v>0</v>
      </c>
    </row>
    <row r="12" spans="2:17">
      <c r="B12" s="94" t="s">
        <v>72</v>
      </c>
      <c r="C12" s="98">
        <v>59.801229240224927</v>
      </c>
      <c r="D12" s="98">
        <v>2.3061447627378051</v>
      </c>
      <c r="E12" s="98">
        <v>4.3245510305087143</v>
      </c>
      <c r="F12" s="98">
        <v>5</v>
      </c>
      <c r="G12" s="79"/>
      <c r="H12" s="79">
        <v>1</v>
      </c>
      <c r="I12" s="83">
        <f t="shared" si="0"/>
        <v>4.3245510305087143</v>
      </c>
      <c r="J12" s="83">
        <f t="shared" si="1"/>
        <v>5</v>
      </c>
      <c r="N12" s="79">
        <f t="shared" si="2"/>
        <v>1</v>
      </c>
      <c r="O12" s="78">
        <f>'b.チラシ（手書き用）'!$U$5</f>
        <v>2</v>
      </c>
      <c r="P12" s="135">
        <f t="shared" si="3"/>
        <v>1</v>
      </c>
      <c r="Q12" s="110">
        <f>IF('a.チラシ（PC用）'!$U$5=0,0,F12*P12)</f>
        <v>0</v>
      </c>
    </row>
    <row r="13" spans="2:17">
      <c r="B13" s="94" t="s">
        <v>80</v>
      </c>
      <c r="C13" s="98">
        <v>21.629397149208842</v>
      </c>
      <c r="D13" s="98">
        <v>1.1469165659008471</v>
      </c>
      <c r="E13" s="98">
        <v>14.343931623931624</v>
      </c>
      <c r="F13" s="98">
        <v>10</v>
      </c>
      <c r="G13" s="79"/>
      <c r="H13" s="79">
        <v>1</v>
      </c>
      <c r="I13" s="83">
        <f t="shared" si="0"/>
        <v>14.343931623931624</v>
      </c>
      <c r="J13" s="83">
        <f t="shared" si="1"/>
        <v>10</v>
      </c>
      <c r="N13" s="79">
        <f t="shared" si="2"/>
        <v>1</v>
      </c>
      <c r="O13" s="78">
        <f>'b.チラシ（手書き用）'!$U$5</f>
        <v>2</v>
      </c>
      <c r="P13" s="135">
        <f t="shared" si="3"/>
        <v>1</v>
      </c>
      <c r="Q13" s="110">
        <f>IF('a.チラシ（PC用）'!$U$5=0,0,F13*P13)</f>
        <v>0</v>
      </c>
    </row>
    <row r="14" spans="2:17">
      <c r="B14" s="94" t="s">
        <v>81</v>
      </c>
      <c r="C14" s="98">
        <v>32.169478226755587</v>
      </c>
      <c r="D14" s="98">
        <v>1.1252032520325184</v>
      </c>
      <c r="E14" s="98">
        <v>19.928180205833019</v>
      </c>
      <c r="F14" s="98">
        <v>10</v>
      </c>
      <c r="G14" s="79"/>
      <c r="H14" s="79">
        <v>1</v>
      </c>
      <c r="I14" s="83">
        <f t="shared" si="0"/>
        <v>19.928180205833019</v>
      </c>
      <c r="J14" s="83">
        <f t="shared" si="1"/>
        <v>10</v>
      </c>
      <c r="N14" s="79">
        <f t="shared" si="2"/>
        <v>1</v>
      </c>
      <c r="O14" s="78">
        <f>'b.チラシ（手書き用）'!$U$5</f>
        <v>2</v>
      </c>
      <c r="P14" s="135">
        <f t="shared" si="3"/>
        <v>1</v>
      </c>
      <c r="Q14" s="110">
        <f>IF('a.チラシ（PC用）'!$U$5=0,0,F14*P14)</f>
        <v>0</v>
      </c>
    </row>
    <row r="15" spans="2:17">
      <c r="B15" s="94" t="s">
        <v>87</v>
      </c>
      <c r="C15" s="98">
        <v>59.918922453249643</v>
      </c>
      <c r="D15" s="98">
        <v>7.0395024006983835</v>
      </c>
      <c r="E15" s="98">
        <v>0.43367920957207989</v>
      </c>
      <c r="F15" s="98">
        <v>0.2</v>
      </c>
      <c r="G15" s="79"/>
      <c r="H15" s="79">
        <v>1</v>
      </c>
      <c r="I15" s="83">
        <f t="shared" si="0"/>
        <v>0.43367920957207989</v>
      </c>
      <c r="J15" s="83">
        <f t="shared" si="1"/>
        <v>0.2</v>
      </c>
      <c r="N15" s="79">
        <f t="shared" si="2"/>
        <v>1</v>
      </c>
      <c r="O15" s="78">
        <f>'b.チラシ（手書き用）'!$U$5</f>
        <v>2</v>
      </c>
      <c r="P15" s="135">
        <f t="shared" si="3"/>
        <v>1</v>
      </c>
      <c r="Q15" s="110">
        <f>IF('a.チラシ（PC用）'!$U$5=0,0,F15*P15)</f>
        <v>0</v>
      </c>
    </row>
    <row r="16" spans="2:17">
      <c r="B16" s="94" t="s">
        <v>88</v>
      </c>
      <c r="C16" s="98">
        <v>47.456518896299201</v>
      </c>
      <c r="D16" s="98">
        <v>3.6616147699090673</v>
      </c>
      <c r="E16" s="98">
        <v>0.32720705102597197</v>
      </c>
      <c r="F16" s="98">
        <v>0.2</v>
      </c>
      <c r="G16" s="79"/>
      <c r="H16" s="79">
        <v>1</v>
      </c>
      <c r="I16" s="83">
        <f t="shared" si="0"/>
        <v>0.32720705102597197</v>
      </c>
      <c r="J16" s="83">
        <f t="shared" si="1"/>
        <v>0.2</v>
      </c>
      <c r="N16" s="79">
        <f t="shared" si="2"/>
        <v>1</v>
      </c>
      <c r="O16" s="78">
        <f>'b.チラシ（手書き用）'!$U$5</f>
        <v>2</v>
      </c>
      <c r="P16" s="135">
        <f t="shared" si="3"/>
        <v>1</v>
      </c>
      <c r="Q16" s="110">
        <f>IF('a.チラシ（PC用）'!$U$5=0,0,F16*P16)</f>
        <v>0</v>
      </c>
    </row>
    <row r="17" spans="2:17">
      <c r="B17" s="94" t="s">
        <v>91</v>
      </c>
      <c r="C17" s="98">
        <v>11.913168562835098</v>
      </c>
      <c r="D17" s="98">
        <v>6.9549945115257987</v>
      </c>
      <c r="E17" s="98">
        <v>2.1026789027858119</v>
      </c>
      <c r="F17" s="98">
        <v>1</v>
      </c>
      <c r="G17" s="79"/>
      <c r="H17" s="86">
        <v>2</v>
      </c>
      <c r="I17" s="83">
        <f t="shared" si="0"/>
        <v>4.2053578055716239</v>
      </c>
      <c r="J17" s="83">
        <f t="shared" si="1"/>
        <v>2</v>
      </c>
      <c r="N17" s="86">
        <f t="shared" si="2"/>
        <v>1</v>
      </c>
      <c r="O17" s="78">
        <f>'b.チラシ（手書き用）'!$U$5</f>
        <v>2</v>
      </c>
      <c r="P17" s="135">
        <f t="shared" si="3"/>
        <v>2</v>
      </c>
      <c r="Q17" s="110">
        <f>IF('a.チラシ（PC用）'!$U$5=0,0,F17*P17)</f>
        <v>0</v>
      </c>
    </row>
    <row r="18" spans="2:17">
      <c r="B18" s="94" t="s">
        <v>92</v>
      </c>
      <c r="C18" s="98">
        <v>30.364848960376616</v>
      </c>
      <c r="D18" s="98">
        <v>11.712747631352295</v>
      </c>
      <c r="E18" s="98">
        <v>0.35873149481696209</v>
      </c>
      <c r="F18" s="98">
        <v>0.2</v>
      </c>
      <c r="G18" s="79"/>
      <c r="H18" s="86">
        <v>5</v>
      </c>
      <c r="I18" s="83">
        <f t="shared" si="0"/>
        <v>1.7936574740848106</v>
      </c>
      <c r="J18" s="83">
        <f t="shared" si="1"/>
        <v>1</v>
      </c>
      <c r="N18" s="86">
        <f t="shared" si="2"/>
        <v>2.5</v>
      </c>
      <c r="O18" s="78">
        <f>'b.チラシ（手書き用）'!$U$5</f>
        <v>2</v>
      </c>
      <c r="P18" s="135">
        <f t="shared" si="3"/>
        <v>5</v>
      </c>
      <c r="Q18" s="110">
        <f>IF('a.チラシ（PC用）'!$U$5=0,0,F18*P18)</f>
        <v>0</v>
      </c>
    </row>
    <row r="19" spans="2:17">
      <c r="B19" s="94" t="s">
        <v>93</v>
      </c>
      <c r="C19" s="98">
        <v>10.095462272786714</v>
      </c>
      <c r="D19" s="98">
        <v>2.0531088082901565</v>
      </c>
      <c r="E19" s="98">
        <v>2.0879918915694766</v>
      </c>
      <c r="F19" s="98">
        <v>1</v>
      </c>
      <c r="G19" s="79"/>
      <c r="H19" s="86">
        <v>1</v>
      </c>
      <c r="I19" s="83">
        <f t="shared" si="0"/>
        <v>2.0879918915694766</v>
      </c>
      <c r="J19" s="83">
        <f t="shared" si="1"/>
        <v>1</v>
      </c>
      <c r="N19" s="86">
        <f t="shared" si="2"/>
        <v>1</v>
      </c>
      <c r="O19" s="78">
        <f>'b.チラシ（手書き用）'!$U$5</f>
        <v>2</v>
      </c>
      <c r="P19" s="135">
        <f t="shared" si="3"/>
        <v>1</v>
      </c>
      <c r="Q19" s="110">
        <f>IF('a.チラシ（PC用）'!$U$5=0,0,F19*P19)</f>
        <v>0</v>
      </c>
    </row>
    <row r="20" spans="2:17">
      <c r="B20" s="94" t="s">
        <v>152</v>
      </c>
      <c r="C20" s="98">
        <v>35.177193670720541</v>
      </c>
      <c r="D20" s="98">
        <v>1.6814126394052049</v>
      </c>
      <c r="E20" s="98">
        <v>1.9738000379434668</v>
      </c>
      <c r="F20" s="98">
        <v>2</v>
      </c>
      <c r="G20" s="79"/>
      <c r="H20" s="86">
        <v>1</v>
      </c>
      <c r="I20" s="83">
        <f t="shared" si="0"/>
        <v>1.9738000379434668</v>
      </c>
      <c r="J20" s="83">
        <f t="shared" si="1"/>
        <v>2</v>
      </c>
      <c r="N20" s="86">
        <f t="shared" si="2"/>
        <v>1</v>
      </c>
      <c r="O20" s="78">
        <f>'b.チラシ（手書き用）'!$U$5</f>
        <v>2</v>
      </c>
      <c r="P20" s="135">
        <f t="shared" si="3"/>
        <v>1</v>
      </c>
      <c r="Q20" s="110">
        <f>IF('a.チラシ（PC用）'!$U$5=0,0,F20*P20)</f>
        <v>0</v>
      </c>
    </row>
    <row r="21" spans="2:17">
      <c r="B21" s="94" t="s">
        <v>160</v>
      </c>
      <c r="C21" s="98">
        <v>83.745259578919843</v>
      </c>
      <c r="D21" s="98">
        <v>2.9750156152404812</v>
      </c>
      <c r="E21" s="98">
        <v>10.508379830830155</v>
      </c>
      <c r="F21" s="98">
        <v>10</v>
      </c>
      <c r="G21" s="79"/>
      <c r="H21" s="88">
        <v>1</v>
      </c>
      <c r="I21" s="83">
        <f t="shared" si="0"/>
        <v>10.508379830830155</v>
      </c>
      <c r="J21" s="83">
        <f t="shared" si="1"/>
        <v>10</v>
      </c>
      <c r="N21" s="88">
        <f t="shared" si="2"/>
        <v>1</v>
      </c>
      <c r="O21" s="78">
        <f>'b.チラシ（手書き用）'!$U$5</f>
        <v>2</v>
      </c>
      <c r="P21" s="135">
        <f t="shared" si="3"/>
        <v>1</v>
      </c>
      <c r="Q21" s="110">
        <f>IF('a.チラシ（PC用）'!$U$5=0,0,F21*P21)</f>
        <v>0</v>
      </c>
    </row>
    <row r="22" spans="2:17">
      <c r="B22" s="94" t="s">
        <v>161</v>
      </c>
      <c r="C22" s="98">
        <v>84.490649928076365</v>
      </c>
      <c r="D22" s="98">
        <v>2.3284321312490333</v>
      </c>
      <c r="E22" s="98">
        <v>0.9023451434627906</v>
      </c>
      <c r="F22" s="98">
        <v>1</v>
      </c>
      <c r="G22" s="79"/>
      <c r="H22" s="88">
        <v>1</v>
      </c>
      <c r="I22" s="83">
        <f t="shared" si="0"/>
        <v>0.9023451434627906</v>
      </c>
      <c r="J22" s="83">
        <f t="shared" si="1"/>
        <v>1</v>
      </c>
      <c r="N22" s="88">
        <f t="shared" si="2"/>
        <v>1</v>
      </c>
      <c r="O22" s="78">
        <f>'b.チラシ（手書き用）'!$U$5</f>
        <v>2</v>
      </c>
      <c r="P22" s="135">
        <f t="shared" si="3"/>
        <v>1</v>
      </c>
      <c r="Q22" s="110">
        <f>IF('a.チラシ（PC用）'!$U$5=0,0,F22*P22)</f>
        <v>0</v>
      </c>
    </row>
    <row r="23" spans="2:17">
      <c r="B23" s="94" t="s">
        <v>162</v>
      </c>
      <c r="C23" s="98">
        <v>37.38721067085131</v>
      </c>
      <c r="D23" s="98">
        <v>1.783490731024834</v>
      </c>
      <c r="E23" s="98">
        <v>2.3274352463990269</v>
      </c>
      <c r="F23" s="98">
        <v>1</v>
      </c>
      <c r="G23" s="79"/>
      <c r="H23" s="88">
        <v>1</v>
      </c>
      <c r="I23" s="83">
        <f t="shared" si="0"/>
        <v>2.3274352463990269</v>
      </c>
      <c r="J23" s="83">
        <f t="shared" si="1"/>
        <v>1</v>
      </c>
      <c r="N23" s="88">
        <f t="shared" si="2"/>
        <v>1</v>
      </c>
      <c r="O23" s="78">
        <f>'b.チラシ（手書き用）'!$U$5</f>
        <v>2</v>
      </c>
      <c r="P23" s="135">
        <f t="shared" si="3"/>
        <v>1</v>
      </c>
      <c r="Q23" s="110">
        <f>IF('a.チラシ（PC用）'!$U$5=0,0,F23*P23)</f>
        <v>0</v>
      </c>
    </row>
    <row r="24" spans="2:17">
      <c r="B24" s="94" t="s">
        <v>166</v>
      </c>
      <c r="C24" s="98">
        <v>35.098731528704072</v>
      </c>
      <c r="D24" s="98">
        <v>1.3029061102831652</v>
      </c>
      <c r="E24" s="98">
        <v>1.6477134146341468</v>
      </c>
      <c r="F24" s="98">
        <v>1</v>
      </c>
      <c r="G24" s="79"/>
      <c r="H24" s="88">
        <v>1</v>
      </c>
      <c r="I24" s="83">
        <f t="shared" si="0"/>
        <v>1.6477134146341468</v>
      </c>
      <c r="J24" s="83">
        <f t="shared" si="1"/>
        <v>1</v>
      </c>
      <c r="N24" s="88">
        <f t="shared" si="2"/>
        <v>1</v>
      </c>
      <c r="O24" s="78">
        <f>'b.チラシ（手書き用）'!$U$5</f>
        <v>2</v>
      </c>
      <c r="P24" s="135">
        <f t="shared" si="3"/>
        <v>1</v>
      </c>
      <c r="Q24" s="110">
        <f>IF('a.チラシ（PC用）'!$U$5=0,0,F24*P24)</f>
        <v>0</v>
      </c>
    </row>
    <row r="25" spans="2:17">
      <c r="B25" s="94" t="s">
        <v>171</v>
      </c>
      <c r="C25" s="98">
        <v>31.803321564012034</v>
      </c>
      <c r="D25" s="98">
        <v>1.3696546052631564</v>
      </c>
      <c r="E25" s="98">
        <v>3.2234349722163613</v>
      </c>
      <c r="F25" s="98">
        <v>3</v>
      </c>
      <c r="G25" s="79"/>
      <c r="H25" s="88">
        <v>1</v>
      </c>
      <c r="I25" s="83">
        <f t="shared" si="0"/>
        <v>3.2234349722163613</v>
      </c>
      <c r="J25" s="83">
        <f t="shared" si="1"/>
        <v>3</v>
      </c>
      <c r="N25" s="88">
        <f t="shared" si="2"/>
        <v>1</v>
      </c>
      <c r="O25" s="78">
        <f>'b.チラシ（手書き用）'!$U$5</f>
        <v>2</v>
      </c>
      <c r="P25" s="135">
        <f t="shared" si="3"/>
        <v>1</v>
      </c>
      <c r="Q25" s="110">
        <f>IF('a.チラシ（PC用）'!$U$5=0,0,F25*P25)</f>
        <v>0</v>
      </c>
    </row>
    <row r="26" spans="2:17">
      <c r="B26" s="94" t="s">
        <v>177</v>
      </c>
      <c r="C26" s="98">
        <v>22.950176539819537</v>
      </c>
      <c r="D26" s="98">
        <v>1.3361823361823362</v>
      </c>
      <c r="E26" s="98">
        <v>0.89494274809160201</v>
      </c>
      <c r="F26" s="98">
        <v>1</v>
      </c>
      <c r="G26" s="79"/>
      <c r="H26" s="88">
        <v>1</v>
      </c>
      <c r="I26" s="83">
        <f t="shared" si="0"/>
        <v>0.89494274809160201</v>
      </c>
      <c r="J26" s="83">
        <f t="shared" si="1"/>
        <v>1</v>
      </c>
      <c r="N26" s="88">
        <f t="shared" si="2"/>
        <v>1</v>
      </c>
      <c r="O26" s="78">
        <f>'b.チラシ（手書き用）'!$U$5</f>
        <v>2</v>
      </c>
      <c r="P26" s="135">
        <f t="shared" si="3"/>
        <v>1</v>
      </c>
      <c r="Q26" s="110">
        <f>IF('a.チラシ（PC用）'!$U$5=0,0,F26*P26)</f>
        <v>0</v>
      </c>
    </row>
    <row r="27" spans="2:17">
      <c r="B27" s="94" t="s">
        <v>190</v>
      </c>
      <c r="C27" s="98">
        <v>39.741074931345629</v>
      </c>
      <c r="D27" s="98">
        <v>2.7446528463310313</v>
      </c>
      <c r="E27" s="98">
        <v>2.5075985950495072</v>
      </c>
      <c r="F27" s="98">
        <v>2</v>
      </c>
      <c r="G27" s="79"/>
      <c r="H27" s="86">
        <v>1</v>
      </c>
      <c r="I27" s="83">
        <f t="shared" si="0"/>
        <v>2.5075985950495072</v>
      </c>
      <c r="J27" s="83">
        <f t="shared" si="1"/>
        <v>2</v>
      </c>
      <c r="N27" s="86">
        <f t="shared" si="2"/>
        <v>1</v>
      </c>
      <c r="O27" s="78">
        <f>'b.チラシ（手書き用）'!$U$5</f>
        <v>2</v>
      </c>
      <c r="P27" s="135">
        <f t="shared" si="3"/>
        <v>1</v>
      </c>
      <c r="Q27" s="110">
        <f>IF('a.チラシ（PC用）'!$U$5=0,0,F27*P27)</f>
        <v>0</v>
      </c>
    </row>
    <row r="28" spans="2:17">
      <c r="B28" s="94" t="s">
        <v>246</v>
      </c>
      <c r="C28" s="98">
        <v>90.623774029030983</v>
      </c>
      <c r="D28" s="98">
        <v>3.6839826839826855</v>
      </c>
      <c r="E28" s="98">
        <v>1.7624407221067313</v>
      </c>
      <c r="F28" s="98">
        <v>1</v>
      </c>
      <c r="G28" s="79"/>
      <c r="H28" s="85">
        <v>2</v>
      </c>
      <c r="I28" s="83">
        <f t="shared" si="0"/>
        <v>3.5248814442134626</v>
      </c>
      <c r="J28" s="83">
        <f t="shared" si="1"/>
        <v>2</v>
      </c>
      <c r="N28" s="85">
        <f t="shared" si="2"/>
        <v>1</v>
      </c>
      <c r="O28" s="78">
        <f>'b.チラシ（手書き用）'!$U$5</f>
        <v>2</v>
      </c>
      <c r="P28" s="135">
        <f t="shared" si="3"/>
        <v>2</v>
      </c>
      <c r="Q28" s="110">
        <f>IF('a.チラシ（PC用）'!$U$5=0,0,F28*P28)</f>
        <v>0</v>
      </c>
    </row>
    <row r="29" spans="2:17">
      <c r="B29" s="94" t="s">
        <v>247</v>
      </c>
      <c r="C29" s="98">
        <v>97.999215378579834</v>
      </c>
      <c r="D29" s="98">
        <v>3.8685615158793651</v>
      </c>
      <c r="E29" s="98">
        <v>2.4483229768541031</v>
      </c>
      <c r="F29" s="98">
        <v>1</v>
      </c>
      <c r="G29" s="79"/>
      <c r="H29" s="85">
        <v>2</v>
      </c>
      <c r="I29" s="83">
        <f t="shared" si="0"/>
        <v>4.8966459537082061</v>
      </c>
      <c r="J29" s="83">
        <f t="shared" si="1"/>
        <v>2</v>
      </c>
      <c r="N29" s="85">
        <f t="shared" si="2"/>
        <v>1</v>
      </c>
      <c r="O29" s="78">
        <f>'b.チラシ（手書き用）'!$U$5</f>
        <v>2</v>
      </c>
      <c r="P29" s="135">
        <f t="shared" si="3"/>
        <v>2</v>
      </c>
      <c r="Q29" s="110">
        <f>IF('a.チラシ（PC用）'!$U$5=0,0,F29*P29)</f>
        <v>0</v>
      </c>
    </row>
    <row r="30" spans="2:17">
      <c r="B30" s="94" t="s">
        <v>249</v>
      </c>
      <c r="C30" s="98">
        <v>85.314502419249379</v>
      </c>
      <c r="D30" s="98">
        <v>5.2722256284487763</v>
      </c>
      <c r="E30" s="98">
        <v>0.44949270177868356</v>
      </c>
      <c r="F30" s="98">
        <v>0.5</v>
      </c>
      <c r="G30" s="79"/>
      <c r="H30" s="85">
        <v>2</v>
      </c>
      <c r="I30" s="83">
        <f t="shared" si="0"/>
        <v>0.89898540355736711</v>
      </c>
      <c r="J30" s="83">
        <f t="shared" si="1"/>
        <v>1</v>
      </c>
      <c r="N30" s="85">
        <f t="shared" si="2"/>
        <v>1</v>
      </c>
      <c r="O30" s="78">
        <f>'b.チラシ（手書き用）'!$U$5</f>
        <v>2</v>
      </c>
      <c r="P30" s="135">
        <f t="shared" si="3"/>
        <v>2</v>
      </c>
      <c r="Q30" s="110">
        <f>IF('a.チラシ（PC用）'!$U$5=0,0,F30*P30)</f>
        <v>0</v>
      </c>
    </row>
    <row r="31" spans="2:17">
      <c r="B31" s="94" t="s">
        <v>250</v>
      </c>
      <c r="C31" s="98">
        <v>91.970707466980514</v>
      </c>
      <c r="D31" s="98">
        <v>4.1819991468790105</v>
      </c>
      <c r="E31" s="98">
        <v>0.89976357301000254</v>
      </c>
      <c r="F31" s="98">
        <v>1</v>
      </c>
      <c r="G31" s="79"/>
      <c r="H31" s="85">
        <v>2</v>
      </c>
      <c r="I31" s="83">
        <f t="shared" si="0"/>
        <v>1.7995271460200051</v>
      </c>
      <c r="J31" s="83">
        <f t="shared" si="1"/>
        <v>2</v>
      </c>
      <c r="N31" s="85">
        <f t="shared" si="2"/>
        <v>1</v>
      </c>
      <c r="O31" s="78">
        <f>'b.チラシ（手書き用）'!$U$5</f>
        <v>2</v>
      </c>
      <c r="P31" s="135">
        <f t="shared" si="3"/>
        <v>2</v>
      </c>
      <c r="Q31" s="110">
        <f>IF('a.チラシ（PC用）'!$U$5=0,0,F31*P31)</f>
        <v>0</v>
      </c>
    </row>
    <row r="32" spans="2:17">
      <c r="B32" s="94" t="s">
        <v>252</v>
      </c>
      <c r="C32" s="98">
        <v>85.981430626389425</v>
      </c>
      <c r="D32" s="98">
        <v>5.7247148288973158</v>
      </c>
      <c r="E32" s="98">
        <v>0.4007879243587511</v>
      </c>
      <c r="F32" s="98">
        <v>0.2</v>
      </c>
      <c r="G32" s="79"/>
      <c r="H32" s="85">
        <v>6</v>
      </c>
      <c r="I32" s="83">
        <f t="shared" si="0"/>
        <v>2.4047275461525066</v>
      </c>
      <c r="J32" s="83">
        <f t="shared" si="1"/>
        <v>1.2000000000000002</v>
      </c>
      <c r="N32" s="85">
        <f t="shared" si="2"/>
        <v>3</v>
      </c>
      <c r="O32" s="78">
        <f>'b.チラシ（手書き用）'!$U$5</f>
        <v>2</v>
      </c>
      <c r="P32" s="135">
        <f t="shared" si="3"/>
        <v>6</v>
      </c>
      <c r="Q32" s="110">
        <f>IF('a.チラシ（PC用）'!$U$5=0,0,F32*P32)</f>
        <v>0</v>
      </c>
    </row>
    <row r="33" spans="2:17">
      <c r="B33" s="94" t="s">
        <v>254</v>
      </c>
      <c r="C33" s="98">
        <v>95.802275402118482</v>
      </c>
      <c r="D33" s="98">
        <v>4.0813540813540845</v>
      </c>
      <c r="E33" s="98">
        <v>0.56503633016362786</v>
      </c>
      <c r="F33" s="98">
        <v>0.5</v>
      </c>
      <c r="G33" s="79"/>
      <c r="H33" s="85">
        <v>2</v>
      </c>
      <c r="I33" s="83">
        <f t="shared" si="0"/>
        <v>1.1300726603272557</v>
      </c>
      <c r="J33" s="83">
        <f t="shared" si="1"/>
        <v>1</v>
      </c>
      <c r="N33" s="85">
        <f t="shared" si="2"/>
        <v>1</v>
      </c>
      <c r="O33" s="78">
        <f>'b.チラシ（手書き用）'!$U$5</f>
        <v>2</v>
      </c>
      <c r="P33" s="135">
        <f t="shared" si="3"/>
        <v>2</v>
      </c>
      <c r="Q33" s="110">
        <f>IF('a.チラシ（PC用）'!$U$5=0,0,F33*P33)</f>
        <v>0</v>
      </c>
    </row>
    <row r="34" spans="2:17">
      <c r="B34" s="94" t="s">
        <v>259</v>
      </c>
      <c r="C34" s="98">
        <v>0.48384987576827515</v>
      </c>
      <c r="D34" s="98">
        <v>3.3243243243243241</v>
      </c>
      <c r="E34" s="98">
        <v>1.2079573934837093</v>
      </c>
      <c r="F34" s="98">
        <v>1</v>
      </c>
      <c r="G34" s="79"/>
      <c r="H34" s="85">
        <v>2</v>
      </c>
      <c r="I34" s="83">
        <f t="shared" si="0"/>
        <v>2.4159147869674187</v>
      </c>
      <c r="J34" s="83">
        <f t="shared" si="1"/>
        <v>2</v>
      </c>
      <c r="N34" s="85">
        <f t="shared" si="2"/>
        <v>1</v>
      </c>
      <c r="O34" s="78">
        <f>'b.チラシ（手書き用）'!$U$5</f>
        <v>2</v>
      </c>
      <c r="P34" s="135">
        <f t="shared" si="3"/>
        <v>2</v>
      </c>
      <c r="Q34" s="110">
        <f>IF('a.チラシ（PC用）'!$U$5=0,0,F34*P34)</f>
        <v>0</v>
      </c>
    </row>
    <row r="35" spans="2:17">
      <c r="B35" s="94" t="s">
        <v>280</v>
      </c>
      <c r="C35" s="98">
        <v>35.96181509088531</v>
      </c>
      <c r="D35" s="98">
        <v>55.895999999999965</v>
      </c>
      <c r="E35" s="98">
        <v>0.52874238156151987</v>
      </c>
      <c r="F35" s="98">
        <v>0.5</v>
      </c>
      <c r="G35" s="79"/>
      <c r="H35" s="79">
        <v>1</v>
      </c>
      <c r="I35" s="83">
        <f t="shared" si="0"/>
        <v>0.52874238156151987</v>
      </c>
      <c r="J35" s="83">
        <f t="shared" si="1"/>
        <v>0.5</v>
      </c>
      <c r="N35" s="79">
        <f t="shared" si="2"/>
        <v>1</v>
      </c>
      <c r="O35" s="78">
        <f>'b.チラシ（手書き用）'!$U$5</f>
        <v>2</v>
      </c>
      <c r="P35" s="135">
        <f t="shared" si="3"/>
        <v>1</v>
      </c>
      <c r="Q35" s="110">
        <f>IF('a.チラシ（PC用）'!$U$5=0,0,F35*P35)</f>
        <v>0</v>
      </c>
    </row>
    <row r="36" spans="2:17">
      <c r="B36" s="94" t="s">
        <v>282</v>
      </c>
      <c r="C36" s="98">
        <v>23.054792729174839</v>
      </c>
      <c r="D36" s="98">
        <v>8.6040839478162159</v>
      </c>
      <c r="E36" s="98">
        <v>1.8495152138955631</v>
      </c>
      <c r="F36" s="98">
        <v>1</v>
      </c>
      <c r="G36" s="79"/>
      <c r="H36" s="86">
        <v>1</v>
      </c>
      <c r="I36" s="83">
        <f t="shared" si="0"/>
        <v>1.8495152138955631</v>
      </c>
      <c r="J36" s="83">
        <f t="shared" si="1"/>
        <v>1</v>
      </c>
      <c r="N36" s="86">
        <f t="shared" si="2"/>
        <v>1</v>
      </c>
      <c r="O36" s="78">
        <f>'b.チラシ（手書き用）'!$U$5</f>
        <v>2</v>
      </c>
      <c r="P36" s="135">
        <f t="shared" si="3"/>
        <v>1</v>
      </c>
      <c r="Q36" s="110">
        <f>IF('a.チラシ（PC用）'!$U$5=0,0,F36*P36)</f>
        <v>0</v>
      </c>
    </row>
    <row r="37" spans="2:17">
      <c r="B37" s="94" t="s">
        <v>283</v>
      </c>
      <c r="C37" s="98">
        <v>31.306394664574345</v>
      </c>
      <c r="D37" s="98">
        <v>22.703425229741026</v>
      </c>
      <c r="E37" s="98">
        <v>0.59285933343860964</v>
      </c>
      <c r="F37" s="98">
        <v>0.5</v>
      </c>
      <c r="G37" s="79"/>
      <c r="H37" s="86">
        <v>1</v>
      </c>
      <c r="I37" s="83">
        <f t="shared" si="0"/>
        <v>0.59285933343860964</v>
      </c>
      <c r="J37" s="83">
        <f t="shared" si="1"/>
        <v>0.5</v>
      </c>
      <c r="N37" s="86">
        <f t="shared" si="2"/>
        <v>1</v>
      </c>
      <c r="O37" s="78">
        <f>'b.チラシ（手書き用）'!$U$5</f>
        <v>2</v>
      </c>
      <c r="P37" s="135">
        <f t="shared" si="3"/>
        <v>1</v>
      </c>
      <c r="Q37" s="110">
        <f>IF('a.チラシ（PC用）'!$U$5=0,0,F37*P37)</f>
        <v>0</v>
      </c>
    </row>
    <row r="38" spans="2:17">
      <c r="B38" s="94" t="s">
        <v>284</v>
      </c>
      <c r="C38" s="98">
        <v>48.058061985092195</v>
      </c>
      <c r="D38" s="98">
        <v>15.897142857142887</v>
      </c>
      <c r="E38" s="98">
        <v>0.56127671388710088</v>
      </c>
      <c r="F38" s="98">
        <v>0.2</v>
      </c>
      <c r="G38" s="79"/>
      <c r="H38" s="89">
        <v>2</v>
      </c>
      <c r="I38" s="83">
        <f t="shared" si="0"/>
        <v>1.1225534277742018</v>
      </c>
      <c r="J38" s="83">
        <f t="shared" si="1"/>
        <v>0.4</v>
      </c>
      <c r="N38" s="89">
        <f t="shared" si="2"/>
        <v>1</v>
      </c>
      <c r="O38" s="78">
        <f>'b.チラシ（手書き用）'!$U$5</f>
        <v>2</v>
      </c>
      <c r="P38" s="135">
        <f t="shared" si="3"/>
        <v>2</v>
      </c>
      <c r="Q38" s="110">
        <f>IF('a.チラシ（PC用）'!$U$5=0,0,F38*P38)</f>
        <v>0</v>
      </c>
    </row>
    <row r="39" spans="2:17">
      <c r="B39" s="94" t="s">
        <v>352</v>
      </c>
      <c r="C39" s="98">
        <v>8.8139139531842545</v>
      </c>
      <c r="D39" s="98">
        <v>2.5504451038575682</v>
      </c>
      <c r="E39" s="98">
        <v>1.2835393596016815</v>
      </c>
      <c r="F39" s="98">
        <v>1</v>
      </c>
      <c r="G39" s="79"/>
      <c r="H39" s="89">
        <v>6</v>
      </c>
      <c r="I39" s="83">
        <f t="shared" si="0"/>
        <v>7.7012361576100892</v>
      </c>
      <c r="J39" s="83">
        <f t="shared" si="1"/>
        <v>6</v>
      </c>
      <c r="N39" s="89">
        <f t="shared" si="2"/>
        <v>3</v>
      </c>
      <c r="O39" s="78">
        <f>'b.チラシ（手書き用）'!$U$5</f>
        <v>2</v>
      </c>
      <c r="P39" s="135">
        <f t="shared" si="3"/>
        <v>6</v>
      </c>
      <c r="Q39" s="110">
        <f>IF('a.チラシ（PC用）'!$U$5=0,0,F39*P39)</f>
        <v>0</v>
      </c>
    </row>
    <row r="40" spans="2:17">
      <c r="B40" s="94" t="s">
        <v>353</v>
      </c>
      <c r="C40" s="98">
        <v>15.770890545311886</v>
      </c>
      <c r="D40" s="98">
        <v>3.3117744610281932</v>
      </c>
      <c r="E40" s="98">
        <v>0.81421889962566352</v>
      </c>
      <c r="F40" s="98">
        <v>0.5</v>
      </c>
      <c r="G40" s="79"/>
      <c r="H40" s="89">
        <v>6</v>
      </c>
      <c r="I40" s="83">
        <f t="shared" si="0"/>
        <v>4.8853133977539809</v>
      </c>
      <c r="J40" s="83">
        <f t="shared" si="1"/>
        <v>3</v>
      </c>
      <c r="N40" s="89">
        <f t="shared" si="2"/>
        <v>3</v>
      </c>
      <c r="O40" s="78">
        <f>'b.チラシ（手書き用）'!$U$5</f>
        <v>2</v>
      </c>
      <c r="P40" s="135">
        <f t="shared" si="3"/>
        <v>6</v>
      </c>
      <c r="Q40" s="110">
        <f>IF('a.チラシ（PC用）'!$U$5=0,0,F40*P40)</f>
        <v>0</v>
      </c>
    </row>
    <row r="41" spans="2:17">
      <c r="B41" s="94" t="s">
        <v>359</v>
      </c>
      <c r="C41" s="98">
        <v>9.3239178762913557</v>
      </c>
      <c r="D41" s="98">
        <v>1.3772791023842914</v>
      </c>
      <c r="E41" s="98">
        <v>4.0328282828282793</v>
      </c>
      <c r="F41" s="98">
        <v>5</v>
      </c>
      <c r="G41" s="79"/>
      <c r="H41" s="89">
        <v>1</v>
      </c>
      <c r="I41" s="83">
        <f t="shared" si="0"/>
        <v>4.0328282828282793</v>
      </c>
      <c r="J41" s="83">
        <f t="shared" si="1"/>
        <v>5</v>
      </c>
      <c r="N41" s="89">
        <f t="shared" si="2"/>
        <v>1</v>
      </c>
      <c r="O41" s="78">
        <f>'b.チラシ（手書き用）'!$U$5</f>
        <v>2</v>
      </c>
      <c r="P41" s="135">
        <f t="shared" si="3"/>
        <v>1</v>
      </c>
      <c r="Q41" s="110">
        <f>IF('a.チラシ（PC用）'!$U$5=0,0,F41*P41)</f>
        <v>0</v>
      </c>
    </row>
    <row r="42" spans="2:17">
      <c r="B42" s="94" t="s">
        <v>360</v>
      </c>
      <c r="C42" s="98">
        <v>9.5985353733490264</v>
      </c>
      <c r="D42" s="98">
        <v>1.690735694822888</v>
      </c>
      <c r="E42" s="98">
        <v>1.1025590551181099</v>
      </c>
      <c r="F42" s="98">
        <v>1</v>
      </c>
      <c r="G42" s="79"/>
      <c r="H42" s="89">
        <v>1</v>
      </c>
      <c r="I42" s="83">
        <f t="shared" si="0"/>
        <v>1.1025590551181099</v>
      </c>
      <c r="J42" s="83">
        <f t="shared" si="1"/>
        <v>1</v>
      </c>
      <c r="N42" s="89">
        <f t="shared" si="2"/>
        <v>1</v>
      </c>
      <c r="O42" s="78">
        <f>'b.チラシ（手書き用）'!$U$5</f>
        <v>2</v>
      </c>
      <c r="P42" s="135">
        <f t="shared" si="3"/>
        <v>1</v>
      </c>
      <c r="Q42" s="110">
        <f>IF('a.チラシ（PC用）'!$U$5=0,0,F42*P42)</f>
        <v>0</v>
      </c>
    </row>
    <row r="43" spans="2:17">
      <c r="B43" s="94" t="s">
        <v>361</v>
      </c>
      <c r="C43" s="98">
        <v>6.5646658820452464</v>
      </c>
      <c r="D43" s="98">
        <v>3.0737051792828693</v>
      </c>
      <c r="E43" s="98">
        <v>0.69067781690140917</v>
      </c>
      <c r="F43" s="98">
        <v>0.5</v>
      </c>
      <c r="G43" s="79"/>
      <c r="H43" s="89">
        <v>2</v>
      </c>
      <c r="I43" s="83">
        <f t="shared" si="0"/>
        <v>1.3813556338028183</v>
      </c>
      <c r="J43" s="83">
        <f t="shared" si="1"/>
        <v>1</v>
      </c>
      <c r="N43" s="89">
        <f t="shared" si="2"/>
        <v>1</v>
      </c>
      <c r="O43" s="78">
        <f>'b.チラシ（手書き用）'!$U$5</f>
        <v>2</v>
      </c>
      <c r="P43" s="135">
        <f t="shared" si="3"/>
        <v>2</v>
      </c>
      <c r="Q43" s="110">
        <f>IF('a.チラシ（PC用）'!$U$5=0,0,F43*P43)</f>
        <v>0</v>
      </c>
    </row>
    <row r="44" spans="2:17">
      <c r="B44" s="94" t="s">
        <v>362</v>
      </c>
      <c r="C44" s="98">
        <v>13.626258663528182</v>
      </c>
      <c r="D44" s="98">
        <v>2.9779270633397328</v>
      </c>
      <c r="E44" s="98">
        <v>0.59795219457646054</v>
      </c>
      <c r="F44" s="98">
        <v>0.5</v>
      </c>
      <c r="G44" s="79"/>
      <c r="H44" s="89">
        <v>5</v>
      </c>
      <c r="I44" s="83">
        <f t="shared" si="0"/>
        <v>2.9897609728823027</v>
      </c>
      <c r="J44" s="83">
        <f t="shared" si="1"/>
        <v>2.5</v>
      </c>
      <c r="N44" s="89">
        <f t="shared" si="2"/>
        <v>2.5</v>
      </c>
      <c r="O44" s="78">
        <f>'b.チラシ（手書き用）'!$U$5</f>
        <v>2</v>
      </c>
      <c r="P44" s="135">
        <f t="shared" si="3"/>
        <v>5</v>
      </c>
      <c r="Q44" s="110">
        <f>IF('a.チラシ（PC用）'!$U$5=0,0,F44*P44)</f>
        <v>0</v>
      </c>
    </row>
    <row r="45" spans="2:17">
      <c r="B45" s="94" t="s">
        <v>363</v>
      </c>
      <c r="C45" s="98">
        <v>6.5123577873675949</v>
      </c>
      <c r="D45" s="98">
        <v>1.676706827309236</v>
      </c>
      <c r="E45" s="98">
        <v>1.0856901544401543</v>
      </c>
      <c r="F45" s="98">
        <v>1</v>
      </c>
      <c r="G45" s="79"/>
      <c r="H45" s="89">
        <v>2</v>
      </c>
      <c r="I45" s="83">
        <f t="shared" si="0"/>
        <v>2.1713803088803085</v>
      </c>
      <c r="J45" s="83">
        <f t="shared" si="1"/>
        <v>2</v>
      </c>
      <c r="N45" s="89">
        <f t="shared" si="2"/>
        <v>1</v>
      </c>
      <c r="O45" s="78">
        <f>'b.チラシ（手書き用）'!$U$5</f>
        <v>2</v>
      </c>
      <c r="P45" s="135">
        <f t="shared" si="3"/>
        <v>2</v>
      </c>
      <c r="Q45" s="110">
        <f>IF('a.チラシ（PC用）'!$U$5=0,0,F45*P45)</f>
        <v>0</v>
      </c>
    </row>
    <row r="46" spans="2:17">
      <c r="B46" s="94" t="s">
        <v>366</v>
      </c>
      <c r="C46" s="98">
        <v>15.679351379625997</v>
      </c>
      <c r="D46" s="98">
        <v>14.738115095913283</v>
      </c>
      <c r="E46" s="98">
        <v>0.93813951006258689</v>
      </c>
      <c r="F46" s="98">
        <v>0.5</v>
      </c>
      <c r="G46" s="79"/>
      <c r="H46" s="86">
        <v>30</v>
      </c>
      <c r="I46" s="83">
        <f t="shared" si="0"/>
        <v>28.144185301877606</v>
      </c>
      <c r="J46" s="83">
        <f t="shared" si="1"/>
        <v>15</v>
      </c>
      <c r="N46" s="86">
        <f t="shared" si="2"/>
        <v>15</v>
      </c>
      <c r="O46" s="78">
        <f>'b.チラシ（手書き用）'!$U$5</f>
        <v>2</v>
      </c>
      <c r="P46" s="135">
        <f t="shared" si="3"/>
        <v>30</v>
      </c>
      <c r="Q46" s="110">
        <f>IF('a.チラシ（PC用）'!$U$5=0,0,F46*P46)</f>
        <v>0</v>
      </c>
    </row>
    <row r="47" spans="2:17">
      <c r="B47" s="94" t="s">
        <v>367</v>
      </c>
      <c r="C47" s="98">
        <v>10.147770367464364</v>
      </c>
      <c r="D47" s="98">
        <v>4.5992268041237114</v>
      </c>
      <c r="E47" s="98">
        <v>0.41452352875112303</v>
      </c>
      <c r="F47" s="98">
        <v>0.5</v>
      </c>
      <c r="G47" s="79"/>
      <c r="H47" s="90">
        <v>10</v>
      </c>
      <c r="I47" s="83">
        <f t="shared" si="0"/>
        <v>4.1452352875112304</v>
      </c>
      <c r="J47" s="83">
        <f t="shared" si="1"/>
        <v>5</v>
      </c>
      <c r="N47" s="90">
        <f t="shared" si="2"/>
        <v>5</v>
      </c>
      <c r="O47" s="78">
        <f>'b.チラシ（手書き用）'!$U$5</f>
        <v>2</v>
      </c>
      <c r="P47" s="135">
        <f t="shared" si="3"/>
        <v>10</v>
      </c>
      <c r="Q47" s="110">
        <f>IF('a.チラシ（PC用）'!$U$5=0,0,F47*P47)</f>
        <v>0</v>
      </c>
    </row>
    <row r="48" spans="2:17">
      <c r="B48" s="94" t="s">
        <v>368</v>
      </c>
      <c r="C48" s="98">
        <v>13.66548973453642</v>
      </c>
      <c r="D48" s="98">
        <v>6.617224880382766</v>
      </c>
      <c r="E48" s="98">
        <v>0.4310091108258115</v>
      </c>
      <c r="F48" s="98">
        <v>0.5</v>
      </c>
      <c r="G48" s="79"/>
      <c r="H48" s="90">
        <v>10</v>
      </c>
      <c r="I48" s="83">
        <f t="shared" si="0"/>
        <v>4.3100911082581153</v>
      </c>
      <c r="J48" s="83">
        <f t="shared" si="1"/>
        <v>5</v>
      </c>
      <c r="N48" s="90">
        <f t="shared" si="2"/>
        <v>5</v>
      </c>
      <c r="O48" s="78">
        <f>'b.チラシ（手書き用）'!$U$5</f>
        <v>2</v>
      </c>
      <c r="P48" s="135">
        <f t="shared" si="3"/>
        <v>10</v>
      </c>
      <c r="Q48" s="110">
        <f>IF('a.チラシ（PC用）'!$U$5=0,0,F48*P48)</f>
        <v>0</v>
      </c>
    </row>
    <row r="49" spans="2:17">
      <c r="B49" s="94" t="s">
        <v>369</v>
      </c>
      <c r="C49" s="98">
        <v>14.476265202040015</v>
      </c>
      <c r="D49" s="98">
        <v>3.6169828364950289</v>
      </c>
      <c r="E49" s="98">
        <v>0.5023378489326763</v>
      </c>
      <c r="F49" s="98">
        <v>0.5</v>
      </c>
      <c r="G49" s="79"/>
      <c r="H49" s="90">
        <v>3.6169828364950298</v>
      </c>
      <c r="I49" s="83">
        <f t="shared" si="0"/>
        <v>1.8169473777113234</v>
      </c>
      <c r="J49" s="83">
        <f>F49*H49</f>
        <v>1.8084914182475149</v>
      </c>
      <c r="N49" s="90">
        <f>IF(H49=1,H49,H49/$L$4)</f>
        <v>1.8084914182475149</v>
      </c>
      <c r="O49" s="78">
        <f>'b.チラシ（手書き用）'!$U$5</f>
        <v>2</v>
      </c>
      <c r="P49" s="135">
        <f t="shared" si="3"/>
        <v>3.6169828364950298</v>
      </c>
      <c r="Q49" s="110">
        <f>IF('a.チラシ（PC用）'!$U$5=0,0,F49*P49)</f>
        <v>0</v>
      </c>
    </row>
    <row r="50" spans="2:17">
      <c r="B50" s="94" t="s">
        <v>370</v>
      </c>
      <c r="C50" s="98">
        <v>10.72315940891853</v>
      </c>
      <c r="D50" s="98">
        <v>5.5792682926829249</v>
      </c>
      <c r="E50" s="98">
        <v>0.42475706465785823</v>
      </c>
      <c r="F50" s="98">
        <v>0.5</v>
      </c>
      <c r="G50" s="79"/>
      <c r="H50" s="90">
        <v>5.5792682926829249</v>
      </c>
      <c r="I50" s="83">
        <f t="shared" si="0"/>
        <v>2.3698336229386596</v>
      </c>
      <c r="J50" s="83">
        <f t="shared" si="1"/>
        <v>2.7896341463414625</v>
      </c>
      <c r="N50" s="90">
        <f t="shared" si="2"/>
        <v>2.7896341463414625</v>
      </c>
      <c r="O50" s="78">
        <f>'b.チラシ（手書き用）'!$U$5</f>
        <v>2</v>
      </c>
      <c r="P50" s="135">
        <f t="shared" si="3"/>
        <v>5.5792682926829249</v>
      </c>
      <c r="Q50" s="110">
        <f>IF('a.チラシ（PC用）'!$U$5=0,0,F50*P50)</f>
        <v>0</v>
      </c>
    </row>
    <row r="51" spans="2:17">
      <c r="B51" s="94" t="s">
        <v>371</v>
      </c>
      <c r="C51" s="98">
        <v>8.2385249117300905</v>
      </c>
      <c r="D51" s="98">
        <v>4.203174603174598</v>
      </c>
      <c r="E51" s="98">
        <v>0.6517665747971213</v>
      </c>
      <c r="F51" s="98">
        <v>0.5</v>
      </c>
      <c r="G51" s="79"/>
      <c r="H51" s="90">
        <v>4.203174603174598</v>
      </c>
      <c r="I51" s="83">
        <f t="shared" si="0"/>
        <v>2.7394887143853572</v>
      </c>
      <c r="J51" s="83">
        <f t="shared" si="1"/>
        <v>2.101587301587299</v>
      </c>
      <c r="N51" s="90">
        <f t="shared" si="2"/>
        <v>2.101587301587299</v>
      </c>
      <c r="O51" s="78">
        <f>'b.チラシ（手書き用）'!$U$5</f>
        <v>2</v>
      </c>
      <c r="P51" s="135">
        <f t="shared" si="3"/>
        <v>4.203174603174598</v>
      </c>
      <c r="Q51" s="110">
        <f>IF('a.チラシ（PC用）'!$U$5=0,0,F51*P51)</f>
        <v>0</v>
      </c>
    </row>
    <row r="52" spans="2:17">
      <c r="B52" s="94" t="s">
        <v>372</v>
      </c>
      <c r="C52" s="98">
        <v>12.750098077677521</v>
      </c>
      <c r="D52" s="98">
        <v>4.2841025641025707</v>
      </c>
      <c r="E52" s="98">
        <v>0.49804728166570217</v>
      </c>
      <c r="F52" s="98">
        <v>0.5</v>
      </c>
      <c r="G52" s="79"/>
      <c r="H52" s="90">
        <v>4.2841025641025707</v>
      </c>
      <c r="I52" s="83">
        <f t="shared" si="0"/>
        <v>2.1336856364283499</v>
      </c>
      <c r="J52" s="83">
        <f t="shared" si="1"/>
        <v>2.1420512820512854</v>
      </c>
      <c r="N52" s="90">
        <f t="shared" si="2"/>
        <v>2.1420512820512854</v>
      </c>
      <c r="O52" s="78">
        <f>'b.チラシ（手書き用）'!$U$5</f>
        <v>2</v>
      </c>
      <c r="P52" s="135">
        <f t="shared" si="3"/>
        <v>4.2841025641025707</v>
      </c>
      <c r="Q52" s="110">
        <f>IF('a.チラシ（PC用）'!$U$5=0,0,F52*P52)</f>
        <v>0</v>
      </c>
    </row>
    <row r="53" spans="2:17">
      <c r="B53" s="94" t="s">
        <v>373</v>
      </c>
      <c r="C53" s="98">
        <v>16.843206486203741</v>
      </c>
      <c r="D53" s="98">
        <v>5.5046583850931805</v>
      </c>
      <c r="E53" s="98">
        <v>0.40486217342434944</v>
      </c>
      <c r="F53" s="98">
        <v>0.5</v>
      </c>
      <c r="G53" s="79"/>
      <c r="H53" s="90">
        <v>5.5046583850931805</v>
      </c>
      <c r="I53" s="83">
        <f t="shared" si="0"/>
        <v>2.2286279577473946</v>
      </c>
      <c r="J53" s="83">
        <f t="shared" si="1"/>
        <v>2.7523291925465903</v>
      </c>
      <c r="N53" s="90">
        <f t="shared" si="2"/>
        <v>2.7523291925465903</v>
      </c>
      <c r="O53" s="78">
        <f>'b.チラシ（手書き用）'!$U$5</f>
        <v>2</v>
      </c>
      <c r="P53" s="135">
        <f t="shared" si="3"/>
        <v>5.5046583850931805</v>
      </c>
      <c r="Q53" s="110">
        <f>IF('a.チラシ（PC用）'!$U$5=0,0,F53*P53)</f>
        <v>0</v>
      </c>
    </row>
    <row r="54" spans="2:17">
      <c r="B54" s="94" t="s">
        <v>374</v>
      </c>
      <c r="C54" s="98">
        <v>19.51091931476396</v>
      </c>
      <c r="D54" s="98">
        <v>11.380697050938346</v>
      </c>
      <c r="E54" s="98">
        <v>0.22415672340710971</v>
      </c>
      <c r="F54" s="98">
        <v>0.2</v>
      </c>
      <c r="G54" s="79"/>
      <c r="H54" s="90">
        <v>16</v>
      </c>
      <c r="I54" s="83">
        <f t="shared" si="0"/>
        <v>3.5865075745137553</v>
      </c>
      <c r="J54" s="83">
        <f t="shared" si="1"/>
        <v>3.2</v>
      </c>
      <c r="N54" s="90">
        <f t="shared" si="2"/>
        <v>8</v>
      </c>
      <c r="O54" s="78">
        <f>'b.チラシ（手書き用）'!$U$5</f>
        <v>2</v>
      </c>
      <c r="P54" s="135">
        <f t="shared" si="3"/>
        <v>16</v>
      </c>
      <c r="Q54" s="110">
        <f>IF('a.チラシ（PC用）'!$U$5=0,0,F54*P54)</f>
        <v>0</v>
      </c>
    </row>
    <row r="55" spans="2:17">
      <c r="B55" s="94" t="s">
        <v>375</v>
      </c>
      <c r="C55" s="98">
        <v>7.0746698051523476</v>
      </c>
      <c r="D55" s="98">
        <v>4.7578558225508374</v>
      </c>
      <c r="E55" s="98">
        <v>0.45496102871891536</v>
      </c>
      <c r="F55" s="98">
        <v>0.5</v>
      </c>
      <c r="G55" s="79"/>
      <c r="H55" s="90">
        <v>6</v>
      </c>
      <c r="I55" s="83">
        <f t="shared" si="0"/>
        <v>2.7297661723134921</v>
      </c>
      <c r="J55" s="83">
        <f t="shared" si="1"/>
        <v>3</v>
      </c>
      <c r="N55" s="90">
        <f t="shared" si="2"/>
        <v>3</v>
      </c>
      <c r="O55" s="78">
        <f>'b.チラシ（手書き用）'!$U$5</f>
        <v>2</v>
      </c>
      <c r="P55" s="135">
        <f t="shared" si="3"/>
        <v>6</v>
      </c>
      <c r="Q55" s="110">
        <f>IF('a.チラシ（PC用）'!$U$5=0,0,F55*P55)</f>
        <v>0</v>
      </c>
    </row>
    <row r="56" spans="2:17">
      <c r="B56" s="94" t="s">
        <v>376</v>
      </c>
      <c r="C56" s="98">
        <v>10.35700274617497</v>
      </c>
      <c r="D56" s="98">
        <v>3.4797979797979797</v>
      </c>
      <c r="E56" s="98">
        <v>0.83220432799287869</v>
      </c>
      <c r="F56" s="98">
        <v>1</v>
      </c>
      <c r="G56" s="79"/>
      <c r="H56" s="90">
        <v>4</v>
      </c>
      <c r="I56" s="83">
        <f t="shared" si="0"/>
        <v>3.3288173119715148</v>
      </c>
      <c r="J56" s="83">
        <f t="shared" si="1"/>
        <v>4</v>
      </c>
      <c r="N56" s="90">
        <f t="shared" si="2"/>
        <v>2</v>
      </c>
      <c r="O56" s="78">
        <f>'b.チラシ（手書き用）'!$U$5</f>
        <v>2</v>
      </c>
      <c r="P56" s="135">
        <f t="shared" si="3"/>
        <v>4</v>
      </c>
      <c r="Q56" s="110">
        <f>IF('a.チラシ（PC用）'!$U$5=0,0,F56*P56)</f>
        <v>0</v>
      </c>
    </row>
    <row r="57" spans="2:17">
      <c r="B57" s="94" t="s">
        <v>377</v>
      </c>
      <c r="C57" s="98">
        <v>16.424741728782529</v>
      </c>
      <c r="D57" s="98">
        <v>4.3439490445859796</v>
      </c>
      <c r="E57" s="98">
        <v>0.38586387510519166</v>
      </c>
      <c r="F57" s="98">
        <v>0.5</v>
      </c>
      <c r="G57" s="79"/>
      <c r="H57" s="90">
        <v>4.3439490445859796</v>
      </c>
      <c r="I57" s="83">
        <f t="shared" si="0"/>
        <v>1.676173011603441</v>
      </c>
      <c r="J57" s="83">
        <f t="shared" si="1"/>
        <v>2.1719745222929898</v>
      </c>
      <c r="N57" s="90">
        <f t="shared" si="2"/>
        <v>2.1719745222929898</v>
      </c>
      <c r="O57" s="78">
        <f>'b.チラシ（手書き用）'!$U$5</f>
        <v>2</v>
      </c>
      <c r="P57" s="135">
        <f t="shared" si="3"/>
        <v>4.3439490445859796</v>
      </c>
      <c r="Q57" s="110">
        <f>IF('a.チラシ（PC用）'!$U$5=0,0,F57*P57)</f>
        <v>0</v>
      </c>
    </row>
    <row r="58" spans="2:17">
      <c r="B58" s="94" t="s">
        <v>378</v>
      </c>
      <c r="C58" s="98">
        <v>12.723944030338693</v>
      </c>
      <c r="D58" s="98">
        <v>10.119218910585815</v>
      </c>
      <c r="E58" s="98">
        <v>0.15086193506837917</v>
      </c>
      <c r="F58" s="98">
        <v>0.1</v>
      </c>
      <c r="G58" s="79"/>
      <c r="H58" s="90">
        <v>10.119218910585815</v>
      </c>
      <c r="I58" s="83">
        <f t="shared" si="0"/>
        <v>1.5266049462315117</v>
      </c>
      <c r="J58" s="83">
        <f t="shared" si="1"/>
        <v>1.0119218910585814</v>
      </c>
      <c r="N58" s="90">
        <f t="shared" si="2"/>
        <v>5.0596094552929074</v>
      </c>
      <c r="O58" s="78">
        <f>'b.チラシ（手書き用）'!$U$5</f>
        <v>2</v>
      </c>
      <c r="P58" s="135">
        <f t="shared" si="3"/>
        <v>10.119218910585815</v>
      </c>
      <c r="Q58" s="110">
        <f>IF('a.チラシ（PC用）'!$U$5=0,0,F58*P58)</f>
        <v>0</v>
      </c>
    </row>
    <row r="59" spans="2:17">
      <c r="B59" s="94" t="s">
        <v>379</v>
      </c>
      <c r="C59" s="98">
        <v>12.305479272917484</v>
      </c>
      <c r="D59" s="98">
        <v>10.844845908607859</v>
      </c>
      <c r="E59" s="98">
        <v>0.17011839566912756</v>
      </c>
      <c r="F59" s="98">
        <v>0.1</v>
      </c>
      <c r="G59" s="79"/>
      <c r="H59" s="90">
        <v>10</v>
      </c>
      <c r="I59" s="83">
        <f t="shared" si="0"/>
        <v>1.7011839566912756</v>
      </c>
      <c r="J59" s="83">
        <f t="shared" si="1"/>
        <v>1</v>
      </c>
      <c r="N59" s="90">
        <f t="shared" si="2"/>
        <v>5</v>
      </c>
      <c r="O59" s="78">
        <f>'b.チラシ（手書き用）'!$U$5</f>
        <v>2</v>
      </c>
      <c r="P59" s="135">
        <f t="shared" si="3"/>
        <v>10</v>
      </c>
      <c r="Q59" s="110">
        <f>IF('a.チラシ（PC用）'!$U$5=0,0,F59*P59)</f>
        <v>0</v>
      </c>
    </row>
    <row r="60" spans="2:17">
      <c r="B60" s="94" t="s">
        <v>380</v>
      </c>
      <c r="C60" s="98">
        <v>15.247809598535373</v>
      </c>
      <c r="D60" s="98">
        <v>9.0377358490566042</v>
      </c>
      <c r="E60" s="98">
        <v>0.10719784133245688</v>
      </c>
      <c r="F60" s="98">
        <v>0.1</v>
      </c>
      <c r="G60" s="79"/>
      <c r="H60" s="90">
        <v>10</v>
      </c>
      <c r="I60" s="83">
        <f t="shared" si="0"/>
        <v>1.0719784133245689</v>
      </c>
      <c r="J60" s="83">
        <f t="shared" si="1"/>
        <v>1</v>
      </c>
      <c r="N60" s="90">
        <f t="shared" si="2"/>
        <v>5</v>
      </c>
      <c r="O60" s="78">
        <f>'b.チラシ（手書き用）'!$U$5</f>
        <v>2</v>
      </c>
      <c r="P60" s="135">
        <f t="shared" si="3"/>
        <v>10</v>
      </c>
      <c r="Q60" s="110">
        <f>IF('a.チラシ（PC用）'!$U$5=0,0,F60*P60)</f>
        <v>0</v>
      </c>
    </row>
    <row r="61" spans="2:17">
      <c r="B61" s="94" t="s">
        <v>381</v>
      </c>
      <c r="C61" s="98">
        <v>21.577089054531189</v>
      </c>
      <c r="D61" s="98">
        <v>12.735757575757596</v>
      </c>
      <c r="E61" s="98">
        <v>9.9920673078182226E-2</v>
      </c>
      <c r="F61" s="98">
        <v>0.05</v>
      </c>
      <c r="G61" s="79"/>
      <c r="H61" s="90">
        <v>20</v>
      </c>
      <c r="I61" s="83">
        <f t="shared" si="0"/>
        <v>1.9984134615636444</v>
      </c>
      <c r="J61" s="83">
        <f t="shared" si="1"/>
        <v>1</v>
      </c>
      <c r="N61" s="90">
        <f t="shared" si="2"/>
        <v>10</v>
      </c>
      <c r="O61" s="78">
        <f>'b.チラシ（手書き用）'!$U$5</f>
        <v>2</v>
      </c>
      <c r="P61" s="135">
        <f t="shared" si="3"/>
        <v>20</v>
      </c>
      <c r="Q61" s="110">
        <f>IF('a.チラシ（PC用）'!$U$5=0,0,F61*P61)</f>
        <v>0</v>
      </c>
    </row>
    <row r="62" spans="2:17">
      <c r="B62" s="94" t="s">
        <v>382</v>
      </c>
      <c r="C62" s="98">
        <v>8.9446841898783838</v>
      </c>
      <c r="D62" s="98">
        <v>2.0950292397660801</v>
      </c>
      <c r="E62" s="98">
        <v>0.4403191489361703</v>
      </c>
      <c r="F62" s="98">
        <v>0.5</v>
      </c>
      <c r="G62" s="79"/>
      <c r="H62" s="90">
        <v>2.0950292397660801</v>
      </c>
      <c r="I62" s="83">
        <f t="shared" si="0"/>
        <v>0.92248149185019224</v>
      </c>
      <c r="J62" s="83">
        <f t="shared" si="1"/>
        <v>1.0475146198830401</v>
      </c>
      <c r="N62" s="90">
        <f t="shared" si="2"/>
        <v>1.0475146198830401</v>
      </c>
      <c r="O62" s="78">
        <f>'b.チラシ（手書き用）'!$U$5</f>
        <v>2</v>
      </c>
      <c r="P62" s="135">
        <f t="shared" si="3"/>
        <v>2.0950292397660801</v>
      </c>
      <c r="Q62" s="110">
        <f>IF('a.チラシ（PC用）'!$U$5=0,0,F62*P62)</f>
        <v>0</v>
      </c>
    </row>
    <row r="63" spans="2:17">
      <c r="B63" s="94" t="s">
        <v>383</v>
      </c>
      <c r="C63" s="98">
        <v>0.85000653851183461</v>
      </c>
      <c r="D63" s="98">
        <v>2.5230769230769243</v>
      </c>
      <c r="E63" s="98">
        <v>0.61000566893424035</v>
      </c>
      <c r="F63" s="98">
        <v>1</v>
      </c>
      <c r="G63" s="79"/>
      <c r="H63" s="90">
        <v>2</v>
      </c>
      <c r="I63" s="83">
        <f t="shared" si="0"/>
        <v>1.2200113378684807</v>
      </c>
      <c r="J63" s="83">
        <f t="shared" si="1"/>
        <v>2</v>
      </c>
      <c r="N63" s="90">
        <f t="shared" si="2"/>
        <v>1</v>
      </c>
      <c r="O63" s="78">
        <f>'b.チラシ（手書き用）'!$U$5</f>
        <v>2</v>
      </c>
      <c r="P63" s="135">
        <f t="shared" si="3"/>
        <v>2</v>
      </c>
      <c r="Q63" s="110">
        <f>IF('a.チラシ（PC用）'!$U$5=0,0,F63*P63)</f>
        <v>0</v>
      </c>
    </row>
    <row r="64" spans="2:17">
      <c r="B64" s="94" t="s">
        <v>384</v>
      </c>
      <c r="C64" s="98">
        <v>13.927030207924677</v>
      </c>
      <c r="D64" s="98">
        <v>3.2647887323943614</v>
      </c>
      <c r="E64" s="98">
        <v>0.34514090401785702</v>
      </c>
      <c r="F64" s="98">
        <v>0.25</v>
      </c>
      <c r="G64" s="79"/>
      <c r="H64" s="90">
        <v>4</v>
      </c>
      <c r="I64" s="83">
        <f t="shared" si="0"/>
        <v>1.3805636160714281</v>
      </c>
      <c r="J64" s="83">
        <f t="shared" si="1"/>
        <v>1</v>
      </c>
      <c r="N64" s="90">
        <f t="shared" si="2"/>
        <v>2</v>
      </c>
      <c r="O64" s="78">
        <f>'b.チラシ（手書き用）'!$U$5</f>
        <v>2</v>
      </c>
      <c r="P64" s="135">
        <f t="shared" si="3"/>
        <v>4</v>
      </c>
      <c r="Q64" s="110">
        <f>IF('a.チラシ（PC用）'!$U$5=0,0,F64*P64)</f>
        <v>0</v>
      </c>
    </row>
    <row r="65" spans="2:18">
      <c r="B65" s="94" t="s">
        <v>385</v>
      </c>
      <c r="C65" s="98">
        <v>8.6569896691513009</v>
      </c>
      <c r="D65" s="98">
        <v>2.4622356495468294</v>
      </c>
      <c r="E65" s="98">
        <v>0.34496996730867691</v>
      </c>
      <c r="F65" s="98">
        <v>0.5</v>
      </c>
      <c r="G65" s="79"/>
      <c r="H65" s="90">
        <v>4</v>
      </c>
      <c r="I65" s="83">
        <f t="shared" si="0"/>
        <v>1.3798798692347076</v>
      </c>
      <c r="J65" s="83">
        <f t="shared" si="1"/>
        <v>2</v>
      </c>
      <c r="N65" s="90">
        <f t="shared" si="2"/>
        <v>2</v>
      </c>
      <c r="O65" s="78">
        <f>'b.チラシ（手書き用）'!$U$5</f>
        <v>2</v>
      </c>
      <c r="P65" s="135">
        <f t="shared" si="3"/>
        <v>4</v>
      </c>
      <c r="Q65" s="110">
        <f>IF('a.チラシ（PC用）'!$U$5=0,0,F65*P65)</f>
        <v>0</v>
      </c>
    </row>
    <row r="66" spans="2:18">
      <c r="B66" s="94" t="s">
        <v>391</v>
      </c>
      <c r="C66" s="98">
        <v>17.95475349810383</v>
      </c>
      <c r="D66" s="98">
        <v>3.4923525127458137</v>
      </c>
      <c r="E66" s="98">
        <v>0.51149723778400247</v>
      </c>
      <c r="F66" s="98">
        <v>0.5</v>
      </c>
      <c r="G66" s="79"/>
      <c r="H66" s="89">
        <v>10</v>
      </c>
      <c r="I66" s="83">
        <f t="shared" si="0"/>
        <v>5.1149723778400249</v>
      </c>
      <c r="J66" s="83">
        <f t="shared" si="1"/>
        <v>5</v>
      </c>
      <c r="N66" s="89">
        <f t="shared" si="2"/>
        <v>5</v>
      </c>
      <c r="O66" s="78">
        <f>'b.チラシ（手書き用）'!$U$5</f>
        <v>2</v>
      </c>
      <c r="P66" s="135">
        <f t="shared" si="3"/>
        <v>10</v>
      </c>
      <c r="Q66" s="110">
        <f>IF('a.チラシ（PC用）'!$U$5=0,0,F66*P66)</f>
        <v>0</v>
      </c>
    </row>
    <row r="67" spans="2:18">
      <c r="B67" s="94" t="s">
        <v>392</v>
      </c>
      <c r="C67" s="98">
        <v>12.030861775859815</v>
      </c>
      <c r="D67" s="98">
        <v>2.1499999999999986</v>
      </c>
      <c r="E67" s="98">
        <v>0.38433032355154267</v>
      </c>
      <c r="F67" s="98">
        <v>0.5</v>
      </c>
      <c r="G67" s="79"/>
      <c r="H67" s="89">
        <v>2</v>
      </c>
      <c r="I67" s="83">
        <f t="shared" si="0"/>
        <v>0.76866064710308535</v>
      </c>
      <c r="J67" s="83">
        <f t="shared" si="1"/>
        <v>1</v>
      </c>
      <c r="N67" s="89">
        <f t="shared" si="2"/>
        <v>1</v>
      </c>
      <c r="O67" s="78">
        <f>'b.チラシ（手書き用）'!$U$5</f>
        <v>2</v>
      </c>
      <c r="P67" s="135">
        <f t="shared" si="3"/>
        <v>2</v>
      </c>
      <c r="Q67" s="110">
        <f>IF('a.チラシ（PC用）'!$U$5=0,0,F67*P67)</f>
        <v>0</v>
      </c>
    </row>
    <row r="70" spans="2:18">
      <c r="H70" s="259" t="s">
        <v>470</v>
      </c>
      <c r="I70" s="259"/>
      <c r="J70" s="259"/>
      <c r="N70" s="263" t="s">
        <v>480</v>
      </c>
      <c r="O70" s="264"/>
      <c r="P70" s="264"/>
      <c r="Q70" s="264"/>
    </row>
    <row r="71" spans="2:18">
      <c r="H71" s="79"/>
      <c r="I71" s="79" t="s">
        <v>44</v>
      </c>
      <c r="J71" s="79" t="s">
        <v>402</v>
      </c>
      <c r="N71" s="79"/>
      <c r="O71" s="79"/>
      <c r="P71" s="79"/>
      <c r="Q71" s="79" t="s">
        <v>478</v>
      </c>
      <c r="R71" s="125" t="s">
        <v>481</v>
      </c>
    </row>
    <row r="72" spans="2:18" ht="25.2">
      <c r="H72" s="115" t="s">
        <v>405</v>
      </c>
      <c r="I72" s="83">
        <f>ROUND(SUM(I5:I7),0)</f>
        <v>19</v>
      </c>
      <c r="J72" s="83">
        <f>ROUND(SUM(J5:J7),0)</f>
        <v>13</v>
      </c>
      <c r="N72" s="115" t="s">
        <v>405</v>
      </c>
      <c r="O72" s="83"/>
      <c r="P72" s="83"/>
      <c r="Q72" s="83">
        <f>ROUND(SUM(Q5:Q7),0)</f>
        <v>0</v>
      </c>
      <c r="R72" s="78" t="b">
        <f>J72=Q72</f>
        <v>0</v>
      </c>
    </row>
    <row r="73" spans="2:18" ht="25.2">
      <c r="H73" s="117" t="s">
        <v>409</v>
      </c>
      <c r="I73" s="83">
        <f>ROUND(SUM(I8,I28:I34),0)</f>
        <v>27</v>
      </c>
      <c r="J73" s="83">
        <f>ROUND(SUM(J28:J34),0)</f>
        <v>11</v>
      </c>
      <c r="N73" s="117" t="s">
        <v>409</v>
      </c>
      <c r="O73" s="83"/>
      <c r="P73" s="83"/>
      <c r="Q73" s="83">
        <f>ROUND(SUM(Q28:Q34),0)</f>
        <v>0</v>
      </c>
      <c r="R73" s="78" t="b">
        <f t="shared" ref="R73:R77" si="4">J73=Q73</f>
        <v>0</v>
      </c>
    </row>
    <row r="74" spans="2:18">
      <c r="H74" s="89" t="s">
        <v>414</v>
      </c>
      <c r="I74" s="83">
        <f>ROUND(SUM(I47:I67,I38:I45),0)</f>
        <v>74</v>
      </c>
      <c r="J74" s="83">
        <f>ROUND(SUM(J47:J67,J38:J45),0)</f>
        <v>71</v>
      </c>
      <c r="N74" s="89" t="s">
        <v>414</v>
      </c>
      <c r="O74" s="83"/>
      <c r="P74" s="83"/>
      <c r="Q74" s="83">
        <f>ROUND(SUM(Q47:Q67,Q38:Q45),0)</f>
        <v>0</v>
      </c>
      <c r="R74" s="78" t="b">
        <f t="shared" si="4"/>
        <v>0</v>
      </c>
    </row>
    <row r="75" spans="2:18" ht="50.4">
      <c r="H75" s="121" t="s">
        <v>418</v>
      </c>
      <c r="I75" s="83">
        <f>ROUND(SUM(I17:I20,I27,I36:I37,I46),0)</f>
        <v>43</v>
      </c>
      <c r="J75" s="83">
        <f>ROUND(SUM(J17:J20,J27,J36:J37,J46),0)</f>
        <v>25</v>
      </c>
      <c r="N75" s="121" t="s">
        <v>418</v>
      </c>
      <c r="O75" s="83"/>
      <c r="P75" s="83"/>
      <c r="Q75" s="83">
        <f>ROUND(SUM(Q17:Q20,Q27,Q36:Q37,Q46),0)</f>
        <v>0</v>
      </c>
      <c r="R75" s="78" t="b">
        <f t="shared" si="4"/>
        <v>0</v>
      </c>
    </row>
    <row r="76" spans="2:18" ht="37.799999999999997">
      <c r="H76" s="129" t="s">
        <v>422</v>
      </c>
      <c r="I76" s="83">
        <f>ROUND(SUM(I21:I26),0)</f>
        <v>20</v>
      </c>
      <c r="J76" s="83">
        <f>ROUND(SUM(J21:J26),0)</f>
        <v>17</v>
      </c>
      <c r="N76" s="129" t="s">
        <v>422</v>
      </c>
      <c r="O76" s="83"/>
      <c r="P76" s="83"/>
      <c r="Q76" s="83">
        <f>ROUND(SUM(Q21:Q26),0)</f>
        <v>0</v>
      </c>
      <c r="R76" s="78" t="b">
        <f t="shared" si="4"/>
        <v>0</v>
      </c>
    </row>
    <row r="77" spans="2:18" ht="63">
      <c r="H77" s="122" t="s">
        <v>426</v>
      </c>
      <c r="I77" s="83">
        <f>ROUND(SUM(I9:I16,I35),0)</f>
        <v>47</v>
      </c>
      <c r="J77" s="83">
        <f>ROUND(SUM(J9:J16,J35),0)</f>
        <v>29</v>
      </c>
      <c r="N77" s="122" t="s">
        <v>426</v>
      </c>
      <c r="O77" s="83"/>
      <c r="P77" s="83"/>
      <c r="Q77" s="83">
        <f>ROUND(SUM(Q9:Q16,Q35),0)</f>
        <v>0</v>
      </c>
      <c r="R77" s="78" t="b">
        <f t="shared" si="4"/>
        <v>0</v>
      </c>
    </row>
    <row r="78" spans="2:18" ht="13.2" thickBot="1">
      <c r="H78" s="123"/>
      <c r="I78" s="128"/>
      <c r="J78" s="128"/>
      <c r="N78" s="123"/>
      <c r="O78" s="128"/>
      <c r="P78" s="128"/>
      <c r="Q78" s="128"/>
    </row>
    <row r="79" spans="2:18" ht="13.2" thickTop="1">
      <c r="H79" s="79"/>
      <c r="I79" s="116">
        <f>+SUM(I72:I78)</f>
        <v>230</v>
      </c>
      <c r="J79" s="118">
        <f>+SUM(J72:J78)</f>
        <v>166</v>
      </c>
      <c r="N79" s="79"/>
      <c r="O79" s="116"/>
      <c r="P79" s="116"/>
      <c r="Q79" s="118">
        <f>+SUM(Q72:Q78)</f>
        <v>0</v>
      </c>
    </row>
  </sheetData>
  <mergeCells count="4">
    <mergeCell ref="H3:J3"/>
    <mergeCell ref="N3:Q3"/>
    <mergeCell ref="H70:J70"/>
    <mergeCell ref="N70:Q70"/>
  </mergeCells>
  <phoneticPr fontId="1"/>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sheetPr>
  <dimension ref="B2:R90"/>
  <sheetViews>
    <sheetView topLeftCell="C34" zoomScale="70" zoomScaleNormal="70" workbookViewId="0">
      <selection activeCell="BH139" sqref="BH139"/>
    </sheetView>
  </sheetViews>
  <sheetFormatPr defaultColWidth="9" defaultRowHeight="12.6"/>
  <cols>
    <col min="1" max="1" width="9" style="78"/>
    <col min="2" max="2" width="59.6640625" style="78" customWidth="1"/>
    <col min="3" max="7" width="9" style="78"/>
    <col min="8" max="8" width="28.33203125" style="78" customWidth="1"/>
    <col min="9" max="10" width="9" style="78"/>
    <col min="11" max="11" width="2.33203125" style="78" customWidth="1"/>
    <col min="12" max="12" width="11" style="78" customWidth="1"/>
    <col min="13" max="13" width="2.33203125" style="78" customWidth="1"/>
    <col min="14" max="14" width="19.88671875" style="78" customWidth="1"/>
    <col min="15" max="15" width="9" style="78"/>
    <col min="16" max="16" width="12.44140625" style="78" customWidth="1"/>
    <col min="17" max="17" width="15.88671875" style="78" customWidth="1"/>
    <col min="18" max="16384" width="9" style="78"/>
  </cols>
  <sheetData>
    <row r="2" spans="2:17">
      <c r="B2" s="134" t="s">
        <v>489</v>
      </c>
    </row>
    <row r="3" spans="2:17" ht="63">
      <c r="B3" s="91" t="s">
        <v>469</v>
      </c>
      <c r="C3" s="92" t="s">
        <v>35</v>
      </c>
      <c r="D3" s="93" t="s">
        <v>36</v>
      </c>
      <c r="E3" s="92" t="s">
        <v>37</v>
      </c>
      <c r="F3" s="92" t="s">
        <v>38</v>
      </c>
      <c r="G3" s="99"/>
      <c r="H3" s="271" t="s">
        <v>42</v>
      </c>
      <c r="I3" s="272"/>
      <c r="J3" s="273"/>
      <c r="L3" s="133" t="s">
        <v>484</v>
      </c>
      <c r="N3" s="271" t="s">
        <v>483</v>
      </c>
      <c r="O3" s="272"/>
      <c r="P3" s="272"/>
      <c r="Q3" s="273"/>
    </row>
    <row r="4" spans="2:17">
      <c r="B4" s="91"/>
      <c r="C4" s="92"/>
      <c r="D4" s="93"/>
      <c r="E4" s="92"/>
      <c r="F4" s="92"/>
      <c r="G4" s="99"/>
      <c r="H4" s="100" t="s">
        <v>43</v>
      </c>
      <c r="I4" s="101" t="s">
        <v>44</v>
      </c>
      <c r="J4" s="101" t="s">
        <v>38</v>
      </c>
      <c r="L4" s="134">
        <v>2</v>
      </c>
      <c r="N4" s="132" t="s">
        <v>474</v>
      </c>
      <c r="O4" s="125" t="s">
        <v>475</v>
      </c>
      <c r="P4" s="125" t="s">
        <v>477</v>
      </c>
      <c r="Q4" s="125" t="s">
        <v>3</v>
      </c>
    </row>
    <row r="5" spans="2:17">
      <c r="B5" s="94" t="s">
        <v>52</v>
      </c>
      <c r="C5" s="95">
        <v>66.705897737674903</v>
      </c>
      <c r="D5" s="95">
        <v>2.1689864732405431</v>
      </c>
      <c r="E5" s="96">
        <v>3.6206077835725905</v>
      </c>
      <c r="F5" s="96">
        <v>1</v>
      </c>
      <c r="G5" s="99"/>
      <c r="H5" s="104">
        <v>2</v>
      </c>
      <c r="I5" s="102">
        <f>E5*H5</f>
        <v>7.241215567145181</v>
      </c>
      <c r="J5" s="102">
        <f>F5*H5</f>
        <v>2</v>
      </c>
      <c r="N5" s="104">
        <f>IF(H5=1,H5,H5/$L$4)</f>
        <v>1</v>
      </c>
      <c r="O5" s="78">
        <f>'b.チラシ（手書き用）'!$D$5-'b.チラシ（手書き用）'!$U$5</f>
        <v>2</v>
      </c>
      <c r="P5" s="135">
        <f>IF(H5=1,H5,N5*O5)</f>
        <v>2</v>
      </c>
      <c r="Q5" s="110">
        <f>F5*P5</f>
        <v>2</v>
      </c>
    </row>
    <row r="6" spans="2:17">
      <c r="B6" s="94" t="s">
        <v>53</v>
      </c>
      <c r="C6" s="95">
        <v>29.357918137831827</v>
      </c>
      <c r="D6" s="95">
        <v>1.2775055679287335</v>
      </c>
      <c r="E6" s="96">
        <v>6.4845409841992954</v>
      </c>
      <c r="F6" s="96">
        <v>5</v>
      </c>
      <c r="G6" s="99"/>
      <c r="H6" s="99">
        <v>1</v>
      </c>
      <c r="I6" s="102">
        <f t="shared" ref="I6:I69" si="0">E6*H6</f>
        <v>6.4845409841992954</v>
      </c>
      <c r="J6" s="102">
        <f t="shared" ref="J6:J69" si="1">F6*H6</f>
        <v>5</v>
      </c>
      <c r="N6" s="99">
        <f t="shared" ref="N6:N69" si="2">IF(H6=1,H6,H6/$L$4)</f>
        <v>1</v>
      </c>
      <c r="O6" s="78">
        <f>'b.チラシ（手書き用）'!$D$5-'b.チラシ（手書き用）'!$U$5</f>
        <v>2</v>
      </c>
      <c r="P6" s="135">
        <f t="shared" ref="P6:P69" si="3">IF(H6=1,H6,N6*O6)</f>
        <v>1</v>
      </c>
      <c r="Q6" s="110">
        <f t="shared" ref="Q6:Q69" si="4">F6*P6</f>
        <v>5</v>
      </c>
    </row>
    <row r="7" spans="2:17">
      <c r="B7" s="94" t="s">
        <v>59</v>
      </c>
      <c r="C7" s="95">
        <v>40.865698966915133</v>
      </c>
      <c r="D7" s="95">
        <v>1.1001600000000027</v>
      </c>
      <c r="E7" s="96">
        <v>7.5806149231346085</v>
      </c>
      <c r="F7" s="96">
        <v>5</v>
      </c>
      <c r="G7" s="99"/>
      <c r="H7" s="105">
        <v>1</v>
      </c>
      <c r="I7" s="102">
        <f t="shared" si="0"/>
        <v>7.5806149231346085</v>
      </c>
      <c r="J7" s="102">
        <f t="shared" si="1"/>
        <v>5</v>
      </c>
      <c r="N7" s="105">
        <f t="shared" si="2"/>
        <v>1</v>
      </c>
      <c r="O7" s="78">
        <f>'b.チラシ（手書き用）'!$D$5-'b.チラシ（手書き用）'!$U$5</f>
        <v>2</v>
      </c>
      <c r="P7" s="135">
        <f t="shared" si="3"/>
        <v>1</v>
      </c>
      <c r="Q7" s="110">
        <f t="shared" si="4"/>
        <v>5</v>
      </c>
    </row>
    <row r="8" spans="2:17">
      <c r="B8" s="94" t="s">
        <v>60</v>
      </c>
      <c r="C8" s="95">
        <v>12.305479272917484</v>
      </c>
      <c r="D8" s="95">
        <v>1.0850159404888404</v>
      </c>
      <c r="E8" s="96">
        <v>5.0197023809523804</v>
      </c>
      <c r="F8" s="96">
        <v>5</v>
      </c>
      <c r="G8" s="99"/>
      <c r="H8" s="99">
        <v>1</v>
      </c>
      <c r="I8" s="102">
        <f t="shared" si="0"/>
        <v>5.0197023809523804</v>
      </c>
      <c r="J8" s="102">
        <f t="shared" si="1"/>
        <v>5</v>
      </c>
      <c r="N8" s="99">
        <f t="shared" si="2"/>
        <v>1</v>
      </c>
      <c r="O8" s="78">
        <f>'b.チラシ（手書き用）'!$D$5-'b.チラシ（手書き用）'!$U$5</f>
        <v>2</v>
      </c>
      <c r="P8" s="135">
        <f>IF(H8=1,H8,N8*O8)</f>
        <v>1</v>
      </c>
      <c r="Q8" s="110">
        <f>F8*P8</f>
        <v>5</v>
      </c>
    </row>
    <row r="9" spans="2:17">
      <c r="B9" s="94" t="s">
        <v>61</v>
      </c>
      <c r="C9" s="95">
        <v>96.325356348894985</v>
      </c>
      <c r="D9" s="95">
        <v>12.937143632907949</v>
      </c>
      <c r="E9" s="96">
        <v>3.0432475955211342</v>
      </c>
      <c r="F9" s="96">
        <v>1</v>
      </c>
      <c r="G9" s="99"/>
      <c r="H9" s="99">
        <v>2</v>
      </c>
      <c r="I9" s="102">
        <f t="shared" si="0"/>
        <v>6.0864951910422684</v>
      </c>
      <c r="J9" s="102">
        <f t="shared" si="1"/>
        <v>2</v>
      </c>
      <c r="N9" s="99">
        <f t="shared" si="2"/>
        <v>1</v>
      </c>
      <c r="O9" s="78">
        <f>'b.チラシ（手書き用）'!$D$5-'b.チラシ（手書き用）'!$U$5</f>
        <v>2</v>
      </c>
      <c r="P9" s="135">
        <f t="shared" si="3"/>
        <v>2</v>
      </c>
      <c r="Q9" s="110">
        <f t="shared" si="4"/>
        <v>2</v>
      </c>
    </row>
    <row r="10" spans="2:17">
      <c r="B10" s="94" t="s">
        <v>64</v>
      </c>
      <c r="C10" s="95">
        <v>83.39217993984569</v>
      </c>
      <c r="D10" s="95">
        <v>3.1486592441586927</v>
      </c>
      <c r="E10" s="96">
        <v>0.95588267529044957</v>
      </c>
      <c r="F10" s="97">
        <v>0.5</v>
      </c>
      <c r="G10" s="99"/>
      <c r="H10" s="99">
        <v>1</v>
      </c>
      <c r="I10" s="102">
        <f t="shared" si="0"/>
        <v>0.95588267529044957</v>
      </c>
      <c r="J10" s="102">
        <f t="shared" si="1"/>
        <v>0.5</v>
      </c>
      <c r="N10" s="99">
        <f t="shared" si="2"/>
        <v>1</v>
      </c>
      <c r="O10" s="78">
        <f>'b.チラシ（手書き用）'!$D$5-'b.チラシ（手書き用）'!$U$5</f>
        <v>2</v>
      </c>
      <c r="P10" s="135">
        <f t="shared" si="3"/>
        <v>1</v>
      </c>
      <c r="Q10" s="110">
        <f t="shared" si="4"/>
        <v>0.5</v>
      </c>
    </row>
    <row r="11" spans="2:17">
      <c r="B11" s="94" t="s">
        <v>65</v>
      </c>
      <c r="C11" s="95">
        <v>41.676474434418722</v>
      </c>
      <c r="D11" s="95">
        <v>3.8622529024160706</v>
      </c>
      <c r="E11" s="96">
        <v>0.75952308615229902</v>
      </c>
      <c r="F11" s="97">
        <v>0.5</v>
      </c>
      <c r="G11" s="99"/>
      <c r="H11" s="99">
        <v>1</v>
      </c>
      <c r="I11" s="102">
        <f t="shared" si="0"/>
        <v>0.75952308615229902</v>
      </c>
      <c r="J11" s="102">
        <f t="shared" si="1"/>
        <v>0.5</v>
      </c>
      <c r="N11" s="99">
        <f t="shared" si="2"/>
        <v>1</v>
      </c>
      <c r="O11" s="78">
        <f>'b.チラシ（手書き用）'!$D$5-'b.チラシ（手書き用）'!$U$5</f>
        <v>2</v>
      </c>
      <c r="P11" s="135">
        <f t="shared" si="3"/>
        <v>1</v>
      </c>
      <c r="Q11" s="110">
        <f t="shared" si="4"/>
        <v>0.5</v>
      </c>
    </row>
    <row r="12" spans="2:17">
      <c r="B12" s="94" t="s">
        <v>67</v>
      </c>
      <c r="C12" s="95">
        <v>89.721459395841507</v>
      </c>
      <c r="D12" s="95">
        <v>3.8673662731380318</v>
      </c>
      <c r="E12" s="96">
        <v>0.29183759369252527</v>
      </c>
      <c r="F12" s="97">
        <v>0.2</v>
      </c>
      <c r="G12" s="99"/>
      <c r="H12" s="99">
        <v>1</v>
      </c>
      <c r="I12" s="102">
        <f t="shared" si="0"/>
        <v>0.29183759369252527</v>
      </c>
      <c r="J12" s="102">
        <f t="shared" si="1"/>
        <v>0.2</v>
      </c>
      <c r="N12" s="99">
        <f t="shared" si="2"/>
        <v>1</v>
      </c>
      <c r="O12" s="78">
        <f>'b.チラシ（手書き用）'!$D$5-'b.チラシ（手書き用）'!$U$5</f>
        <v>2</v>
      </c>
      <c r="P12" s="135">
        <f t="shared" si="3"/>
        <v>1</v>
      </c>
      <c r="Q12" s="110">
        <f t="shared" si="4"/>
        <v>0.2</v>
      </c>
    </row>
    <row r="13" spans="2:17">
      <c r="B13" s="94" t="s">
        <v>71</v>
      </c>
      <c r="C13" s="95">
        <v>14.829344841114162</v>
      </c>
      <c r="D13" s="95">
        <v>1.3156966490299811</v>
      </c>
      <c r="E13" s="97">
        <v>0.90146428571428683</v>
      </c>
      <c r="F13" s="96">
        <v>1</v>
      </c>
      <c r="G13" s="99"/>
      <c r="H13" s="99">
        <v>1</v>
      </c>
      <c r="I13" s="102">
        <f t="shared" si="0"/>
        <v>0.90146428571428683</v>
      </c>
      <c r="J13" s="102">
        <f t="shared" si="1"/>
        <v>1</v>
      </c>
      <c r="N13" s="99">
        <f t="shared" si="2"/>
        <v>1</v>
      </c>
      <c r="O13" s="78">
        <f>'b.チラシ（手書き用）'!$D$5-'b.チラシ（手書き用）'!$U$5</f>
        <v>2</v>
      </c>
      <c r="P13" s="135">
        <f t="shared" si="3"/>
        <v>1</v>
      </c>
      <c r="Q13" s="110">
        <f t="shared" si="4"/>
        <v>1</v>
      </c>
    </row>
    <row r="14" spans="2:17">
      <c r="B14" s="94" t="s">
        <v>73</v>
      </c>
      <c r="C14" s="95">
        <v>25.107885445272654</v>
      </c>
      <c r="D14" s="95">
        <v>1.7098958333333327</v>
      </c>
      <c r="E14" s="96">
        <v>22.194004841997945</v>
      </c>
      <c r="F14" s="96">
        <v>15</v>
      </c>
      <c r="G14" s="99"/>
      <c r="H14" s="103">
        <v>2</v>
      </c>
      <c r="I14" s="102">
        <f t="shared" si="0"/>
        <v>44.38800968399589</v>
      </c>
      <c r="J14" s="102">
        <f t="shared" si="1"/>
        <v>30</v>
      </c>
      <c r="N14" s="103">
        <f t="shared" si="2"/>
        <v>1</v>
      </c>
      <c r="O14" s="78">
        <f>'b.チラシ（手書き用）'!$D$5-'b.チラシ（手書き用）'!$U$5</f>
        <v>2</v>
      </c>
      <c r="P14" s="135">
        <f t="shared" si="3"/>
        <v>2</v>
      </c>
      <c r="Q14" s="110">
        <f t="shared" si="4"/>
        <v>30</v>
      </c>
    </row>
    <row r="15" spans="2:17">
      <c r="B15" s="94" t="s">
        <v>77</v>
      </c>
      <c r="C15" s="95">
        <v>27.723290179155224</v>
      </c>
      <c r="D15" s="95">
        <v>1.0330188679245274</v>
      </c>
      <c r="E15" s="96">
        <v>58.612026032823998</v>
      </c>
      <c r="F15" s="96">
        <v>10</v>
      </c>
      <c r="G15" s="99"/>
      <c r="H15" s="99">
        <v>1</v>
      </c>
      <c r="I15" s="102">
        <f t="shared" si="0"/>
        <v>58.612026032823998</v>
      </c>
      <c r="J15" s="102">
        <f t="shared" si="1"/>
        <v>10</v>
      </c>
      <c r="N15" s="99">
        <f t="shared" si="2"/>
        <v>1</v>
      </c>
      <c r="O15" s="78">
        <f>'b.チラシ（手書き用）'!$D$5-'b.チラシ（手書き用）'!$U$5</f>
        <v>2</v>
      </c>
      <c r="P15" s="135">
        <f t="shared" si="3"/>
        <v>1</v>
      </c>
      <c r="Q15" s="110">
        <f t="shared" si="4"/>
        <v>10</v>
      </c>
    </row>
    <row r="16" spans="2:17">
      <c r="B16" s="94" t="s">
        <v>84</v>
      </c>
      <c r="C16" s="95">
        <v>2.6938668758990452</v>
      </c>
      <c r="D16" s="95">
        <v>9.3349514563106872</v>
      </c>
      <c r="E16" s="96">
        <v>16.569625276270852</v>
      </c>
      <c r="F16" s="96">
        <v>10</v>
      </c>
      <c r="G16" s="99"/>
      <c r="H16" s="99">
        <v>5</v>
      </c>
      <c r="I16" s="102">
        <f t="shared" si="0"/>
        <v>82.848126381354263</v>
      </c>
      <c r="J16" s="102">
        <f t="shared" si="1"/>
        <v>50</v>
      </c>
      <c r="N16" s="99">
        <f t="shared" si="2"/>
        <v>2.5</v>
      </c>
      <c r="O16" s="78">
        <f>'b.チラシ（手書き用）'!$D$5-'b.チラシ（手書き用）'!$U$5</f>
        <v>2</v>
      </c>
      <c r="P16" s="135">
        <f t="shared" si="3"/>
        <v>5</v>
      </c>
      <c r="Q16" s="110">
        <f t="shared" si="4"/>
        <v>50</v>
      </c>
    </row>
    <row r="17" spans="2:17">
      <c r="B17" s="94" t="s">
        <v>85</v>
      </c>
      <c r="C17" s="95">
        <v>1.8961684320648622</v>
      </c>
      <c r="D17" s="95">
        <v>2.6413793103448282</v>
      </c>
      <c r="E17" s="96">
        <v>9.827540040040045</v>
      </c>
      <c r="F17" s="96">
        <v>1</v>
      </c>
      <c r="G17" s="99"/>
      <c r="H17" s="99">
        <v>3</v>
      </c>
      <c r="I17" s="102">
        <f t="shared" si="0"/>
        <v>29.482620120120135</v>
      </c>
      <c r="J17" s="102">
        <f t="shared" si="1"/>
        <v>3</v>
      </c>
      <c r="N17" s="99">
        <f t="shared" si="2"/>
        <v>1.5</v>
      </c>
      <c r="O17" s="78">
        <f>'b.チラシ（手書き用）'!$D$5-'b.チラシ（手書き用）'!$U$5</f>
        <v>2</v>
      </c>
      <c r="P17" s="135">
        <f t="shared" si="3"/>
        <v>3</v>
      </c>
      <c r="Q17" s="110">
        <f t="shared" si="4"/>
        <v>3</v>
      </c>
    </row>
    <row r="18" spans="2:17">
      <c r="B18" s="94" t="s">
        <v>86</v>
      </c>
      <c r="C18" s="95">
        <v>5.2046554204263105</v>
      </c>
      <c r="D18" s="95">
        <v>4.9522613065326642</v>
      </c>
      <c r="E18" s="96">
        <v>10.488402878679691</v>
      </c>
      <c r="F18" s="96">
        <v>1</v>
      </c>
      <c r="G18" s="99"/>
      <c r="H18" s="99">
        <v>5</v>
      </c>
      <c r="I18" s="102">
        <f t="shared" si="0"/>
        <v>52.442014393398459</v>
      </c>
      <c r="J18" s="102">
        <f t="shared" si="1"/>
        <v>5</v>
      </c>
      <c r="N18" s="99">
        <f t="shared" si="2"/>
        <v>2.5</v>
      </c>
      <c r="O18" s="78">
        <f>'b.チラシ（手書き用）'!$D$5-'b.チラシ（手書き用）'!$U$5</f>
        <v>2</v>
      </c>
      <c r="P18" s="135">
        <f t="shared" si="3"/>
        <v>5</v>
      </c>
      <c r="Q18" s="110">
        <f t="shared" si="4"/>
        <v>5</v>
      </c>
    </row>
    <row r="19" spans="2:17">
      <c r="B19" s="94" t="s">
        <v>87</v>
      </c>
      <c r="C19" s="95">
        <v>59.918922453249643</v>
      </c>
      <c r="D19" s="95">
        <v>7.0395024006983835</v>
      </c>
      <c r="E19" s="96">
        <v>0.43367920957207989</v>
      </c>
      <c r="F19" s="97">
        <v>0.2</v>
      </c>
      <c r="G19" s="99"/>
      <c r="H19" s="103">
        <v>2</v>
      </c>
      <c r="I19" s="102">
        <f t="shared" si="0"/>
        <v>0.86735841914415979</v>
      </c>
      <c r="J19" s="102">
        <f t="shared" si="1"/>
        <v>0.4</v>
      </c>
      <c r="N19" s="103">
        <f t="shared" si="2"/>
        <v>1</v>
      </c>
      <c r="O19" s="78">
        <f>'b.チラシ（手書き用）'!$D$5-'b.チラシ（手書き用）'!$U$5</f>
        <v>2</v>
      </c>
      <c r="P19" s="135">
        <f t="shared" si="3"/>
        <v>2</v>
      </c>
      <c r="Q19" s="110">
        <f t="shared" si="4"/>
        <v>0.4</v>
      </c>
    </row>
    <row r="20" spans="2:17">
      <c r="B20" s="94" t="s">
        <v>160</v>
      </c>
      <c r="C20" s="95">
        <v>83.745259578919843</v>
      </c>
      <c r="D20" s="95">
        <v>2.9750156152404812</v>
      </c>
      <c r="E20" s="96">
        <v>10.508379830830155</v>
      </c>
      <c r="F20" s="96">
        <v>10</v>
      </c>
      <c r="G20" s="99"/>
      <c r="H20" s="99">
        <v>1</v>
      </c>
      <c r="I20" s="102">
        <f t="shared" si="0"/>
        <v>10.508379830830155</v>
      </c>
      <c r="J20" s="102">
        <f t="shared" si="1"/>
        <v>10</v>
      </c>
      <c r="N20" s="99">
        <f t="shared" si="2"/>
        <v>1</v>
      </c>
      <c r="O20" s="78">
        <f>'b.チラシ（手書き用）'!$D$5-'b.チラシ（手書き用）'!$U$5</f>
        <v>2</v>
      </c>
      <c r="P20" s="135">
        <f t="shared" si="3"/>
        <v>1</v>
      </c>
      <c r="Q20" s="110">
        <f t="shared" si="4"/>
        <v>10</v>
      </c>
    </row>
    <row r="21" spans="2:17">
      <c r="B21" s="94" t="s">
        <v>161</v>
      </c>
      <c r="C21" s="95">
        <v>84.490649928076365</v>
      </c>
      <c r="D21" s="95">
        <v>2.3284321312490333</v>
      </c>
      <c r="E21" s="97">
        <v>0.9023451434627906</v>
      </c>
      <c r="F21" s="97">
        <v>1</v>
      </c>
      <c r="G21" s="99"/>
      <c r="H21" s="99">
        <v>1</v>
      </c>
      <c r="I21" s="102">
        <f t="shared" si="0"/>
        <v>0.9023451434627906</v>
      </c>
      <c r="J21" s="102">
        <f t="shared" si="1"/>
        <v>1</v>
      </c>
      <c r="N21" s="99">
        <f t="shared" si="2"/>
        <v>1</v>
      </c>
      <c r="O21" s="78">
        <f>'b.チラシ（手書き用）'!$D$5-'b.チラシ（手書き用）'!$U$5</f>
        <v>2</v>
      </c>
      <c r="P21" s="135">
        <f t="shared" si="3"/>
        <v>1</v>
      </c>
      <c r="Q21" s="110">
        <f t="shared" si="4"/>
        <v>1</v>
      </c>
    </row>
    <row r="22" spans="2:17">
      <c r="B22" s="94" t="s">
        <v>162</v>
      </c>
      <c r="C22" s="95">
        <v>37.38721067085131</v>
      </c>
      <c r="D22" s="95">
        <v>1.783490731024834</v>
      </c>
      <c r="E22" s="96">
        <v>2.3274352463990269</v>
      </c>
      <c r="F22" s="96">
        <v>1</v>
      </c>
      <c r="G22" s="99"/>
      <c r="H22" s="99">
        <v>1</v>
      </c>
      <c r="I22" s="102">
        <f t="shared" si="0"/>
        <v>2.3274352463990269</v>
      </c>
      <c r="J22" s="102">
        <f t="shared" si="1"/>
        <v>1</v>
      </c>
      <c r="N22" s="99">
        <f t="shared" si="2"/>
        <v>1</v>
      </c>
      <c r="O22" s="78">
        <f>'b.チラシ（手書き用）'!$D$5-'b.チラシ（手書き用）'!$U$5</f>
        <v>2</v>
      </c>
      <c r="P22" s="135">
        <f t="shared" si="3"/>
        <v>1</v>
      </c>
      <c r="Q22" s="110">
        <f t="shared" si="4"/>
        <v>1</v>
      </c>
    </row>
    <row r="23" spans="2:17">
      <c r="B23" s="94" t="s">
        <v>167</v>
      </c>
      <c r="C23" s="95">
        <v>46.358048908068525</v>
      </c>
      <c r="D23" s="95">
        <v>1.320169252468266</v>
      </c>
      <c r="E23" s="96">
        <v>2.9413508260447037</v>
      </c>
      <c r="F23" s="96">
        <v>1</v>
      </c>
      <c r="G23" s="99"/>
      <c r="H23" s="99">
        <v>1</v>
      </c>
      <c r="I23" s="102">
        <f t="shared" si="0"/>
        <v>2.9413508260447037</v>
      </c>
      <c r="J23" s="102">
        <f t="shared" si="1"/>
        <v>1</v>
      </c>
      <c r="N23" s="99">
        <f t="shared" si="2"/>
        <v>1</v>
      </c>
      <c r="O23" s="78">
        <f>'b.チラシ（手書き用）'!$D$5-'b.チラシ（手書き用）'!$U$5</f>
        <v>2</v>
      </c>
      <c r="P23" s="135">
        <f t="shared" si="3"/>
        <v>1</v>
      </c>
      <c r="Q23" s="110">
        <f t="shared" si="4"/>
        <v>1</v>
      </c>
    </row>
    <row r="24" spans="2:17">
      <c r="B24" s="94" t="s">
        <v>218</v>
      </c>
      <c r="C24" s="95">
        <v>16.777821367856678</v>
      </c>
      <c r="D24" s="95">
        <v>1.9579111457521423</v>
      </c>
      <c r="E24" s="96">
        <v>15.207091993841415</v>
      </c>
      <c r="F24" s="96">
        <v>10</v>
      </c>
      <c r="G24" s="99"/>
      <c r="H24" s="99">
        <v>1</v>
      </c>
      <c r="I24" s="102">
        <f t="shared" si="0"/>
        <v>15.207091993841415</v>
      </c>
      <c r="J24" s="102">
        <f t="shared" si="1"/>
        <v>10</v>
      </c>
      <c r="N24" s="99">
        <f t="shared" si="2"/>
        <v>1</v>
      </c>
      <c r="O24" s="78">
        <f>'b.チラシ（手書き用）'!$D$5-'b.チラシ（手書き用）'!$U$5</f>
        <v>2</v>
      </c>
      <c r="P24" s="135">
        <f t="shared" si="3"/>
        <v>1</v>
      </c>
      <c r="Q24" s="110">
        <f t="shared" si="4"/>
        <v>10</v>
      </c>
    </row>
    <row r="25" spans="2:17">
      <c r="B25" s="94" t="s">
        <v>228</v>
      </c>
      <c r="C25" s="95">
        <v>21.459395841506474</v>
      </c>
      <c r="D25" s="95">
        <v>2.0578915295551496</v>
      </c>
      <c r="E25" s="96">
        <v>2.6826639663982337</v>
      </c>
      <c r="F25" s="96">
        <v>1</v>
      </c>
      <c r="G25" s="99"/>
      <c r="H25" s="99">
        <v>1</v>
      </c>
      <c r="I25" s="102">
        <f t="shared" si="0"/>
        <v>2.6826639663982337</v>
      </c>
      <c r="J25" s="102">
        <f t="shared" si="1"/>
        <v>1</v>
      </c>
      <c r="N25" s="99">
        <f t="shared" si="2"/>
        <v>1</v>
      </c>
      <c r="O25" s="78">
        <f>'b.チラシ（手書き用）'!$D$5-'b.チラシ（手書き用）'!$U$5</f>
        <v>2</v>
      </c>
      <c r="P25" s="135">
        <f t="shared" si="3"/>
        <v>1</v>
      </c>
      <c r="Q25" s="110">
        <f t="shared" si="4"/>
        <v>1</v>
      </c>
    </row>
    <row r="26" spans="2:17">
      <c r="B26" s="94" t="s">
        <v>246</v>
      </c>
      <c r="C26" s="95">
        <v>90.623774029030983</v>
      </c>
      <c r="D26" s="95">
        <v>3.6839826839826855</v>
      </c>
      <c r="E26" s="96">
        <v>1.7624407221067313</v>
      </c>
      <c r="F26" s="96">
        <v>1</v>
      </c>
      <c r="G26" s="99"/>
      <c r="H26" s="107">
        <v>2</v>
      </c>
      <c r="I26" s="102">
        <f t="shared" si="0"/>
        <v>3.5248814442134626</v>
      </c>
      <c r="J26" s="102">
        <f t="shared" si="1"/>
        <v>2</v>
      </c>
      <c r="N26" s="107">
        <f t="shared" si="2"/>
        <v>1</v>
      </c>
      <c r="O26" s="78">
        <f>'b.チラシ（手書き用）'!$D$5-'b.チラシ（手書き用）'!$U$5</f>
        <v>2</v>
      </c>
      <c r="P26" s="135">
        <f t="shared" si="3"/>
        <v>2</v>
      </c>
      <c r="Q26" s="110">
        <f t="shared" si="4"/>
        <v>2</v>
      </c>
    </row>
    <row r="27" spans="2:17">
      <c r="B27" s="94" t="s">
        <v>247</v>
      </c>
      <c r="C27" s="95">
        <v>97.999215378579834</v>
      </c>
      <c r="D27" s="95">
        <v>3.8685615158793651</v>
      </c>
      <c r="E27" s="96">
        <v>2.4483229768541031</v>
      </c>
      <c r="F27" s="96">
        <v>1</v>
      </c>
      <c r="G27" s="99"/>
      <c r="H27" s="107">
        <v>2</v>
      </c>
      <c r="I27" s="102">
        <f t="shared" si="0"/>
        <v>4.8966459537082061</v>
      </c>
      <c r="J27" s="102">
        <f t="shared" si="1"/>
        <v>2</v>
      </c>
      <c r="N27" s="107">
        <f t="shared" si="2"/>
        <v>1</v>
      </c>
      <c r="O27" s="78">
        <f>'b.チラシ（手書き用）'!$D$5-'b.チラシ（手書き用）'!$U$5</f>
        <v>2</v>
      </c>
      <c r="P27" s="135">
        <f t="shared" si="3"/>
        <v>2</v>
      </c>
      <c r="Q27" s="110">
        <f t="shared" si="4"/>
        <v>2</v>
      </c>
    </row>
    <row r="28" spans="2:17">
      <c r="B28" s="94" t="s">
        <v>249</v>
      </c>
      <c r="C28" s="95">
        <v>85.314502419249379</v>
      </c>
      <c r="D28" s="95">
        <v>5.2722256284487763</v>
      </c>
      <c r="E28" s="97">
        <v>0.44949270177868356</v>
      </c>
      <c r="F28" s="97">
        <v>0.5</v>
      </c>
      <c r="G28" s="99"/>
      <c r="H28" s="107">
        <v>2</v>
      </c>
      <c r="I28" s="102">
        <f t="shared" si="0"/>
        <v>0.89898540355736711</v>
      </c>
      <c r="J28" s="102">
        <f t="shared" si="1"/>
        <v>1</v>
      </c>
      <c r="N28" s="107">
        <f t="shared" si="2"/>
        <v>1</v>
      </c>
      <c r="O28" s="78">
        <f>'b.チラシ（手書き用）'!$D$5-'b.チラシ（手書き用）'!$U$5</f>
        <v>2</v>
      </c>
      <c r="P28" s="135">
        <f t="shared" si="3"/>
        <v>2</v>
      </c>
      <c r="Q28" s="110">
        <f t="shared" si="4"/>
        <v>1</v>
      </c>
    </row>
    <row r="29" spans="2:17">
      <c r="B29" s="94" t="s">
        <v>250</v>
      </c>
      <c r="C29" s="95">
        <v>91.970707466980514</v>
      </c>
      <c r="D29" s="95">
        <v>4.1819991468790105</v>
      </c>
      <c r="E29" s="97">
        <v>0.89976357301000254</v>
      </c>
      <c r="F29" s="96">
        <v>1</v>
      </c>
      <c r="G29" s="99"/>
      <c r="H29" s="107">
        <v>2</v>
      </c>
      <c r="I29" s="102">
        <f t="shared" si="0"/>
        <v>1.7995271460200051</v>
      </c>
      <c r="J29" s="102">
        <f t="shared" si="1"/>
        <v>2</v>
      </c>
      <c r="N29" s="107">
        <f t="shared" si="2"/>
        <v>1</v>
      </c>
      <c r="O29" s="78">
        <f>'b.チラシ（手書き用）'!$D$5-'b.チラシ（手書き用）'!$U$5</f>
        <v>2</v>
      </c>
      <c r="P29" s="135">
        <f t="shared" si="3"/>
        <v>2</v>
      </c>
      <c r="Q29" s="110">
        <f t="shared" si="4"/>
        <v>2</v>
      </c>
    </row>
    <row r="30" spans="2:17">
      <c r="B30" s="94" t="s">
        <v>252</v>
      </c>
      <c r="C30" s="95">
        <v>85.981430626389425</v>
      </c>
      <c r="D30" s="95">
        <v>5.7247148288973158</v>
      </c>
      <c r="E30" s="97">
        <v>0.4007879243587511</v>
      </c>
      <c r="F30" s="97">
        <v>0.2</v>
      </c>
      <c r="G30" s="99"/>
      <c r="H30" s="107">
        <v>6</v>
      </c>
      <c r="I30" s="102">
        <f t="shared" si="0"/>
        <v>2.4047275461525066</v>
      </c>
      <c r="J30" s="102">
        <f t="shared" si="1"/>
        <v>1.2000000000000002</v>
      </c>
      <c r="N30" s="107">
        <f t="shared" si="2"/>
        <v>3</v>
      </c>
      <c r="O30" s="78">
        <f>'b.チラシ（手書き用）'!$D$5-'b.チラシ（手書き用）'!$U$5</f>
        <v>2</v>
      </c>
      <c r="P30" s="135">
        <f t="shared" si="3"/>
        <v>6</v>
      </c>
      <c r="Q30" s="110">
        <f t="shared" si="4"/>
        <v>1.2000000000000002</v>
      </c>
    </row>
    <row r="31" spans="2:17">
      <c r="B31" s="94" t="s">
        <v>254</v>
      </c>
      <c r="C31" s="95">
        <v>95.802275402118482</v>
      </c>
      <c r="D31" s="95">
        <v>4.0813540813540845</v>
      </c>
      <c r="E31" s="97">
        <v>0.56503633016362786</v>
      </c>
      <c r="F31" s="97">
        <v>0.5</v>
      </c>
      <c r="G31" s="99"/>
      <c r="H31" s="107">
        <v>2</v>
      </c>
      <c r="I31" s="102">
        <f t="shared" si="0"/>
        <v>1.1300726603272557</v>
      </c>
      <c r="J31" s="102">
        <f t="shared" si="1"/>
        <v>1</v>
      </c>
      <c r="N31" s="107">
        <f t="shared" si="2"/>
        <v>1</v>
      </c>
      <c r="O31" s="78">
        <f>'b.チラシ（手書き用）'!$D$5-'b.チラシ（手書き用）'!$U$5</f>
        <v>2</v>
      </c>
      <c r="P31" s="135">
        <f t="shared" si="3"/>
        <v>2</v>
      </c>
      <c r="Q31" s="110">
        <f t="shared" si="4"/>
        <v>1</v>
      </c>
    </row>
    <row r="32" spans="2:17">
      <c r="B32" s="94" t="s">
        <v>259</v>
      </c>
      <c r="C32" s="95">
        <v>0.48384987576827515</v>
      </c>
      <c r="D32" s="95">
        <v>3.3243243243243241</v>
      </c>
      <c r="E32" s="96">
        <v>1.2079573934837093</v>
      </c>
      <c r="F32" s="96">
        <v>1</v>
      </c>
      <c r="G32" s="99"/>
      <c r="H32" s="107">
        <v>2</v>
      </c>
      <c r="I32" s="102">
        <f t="shared" si="0"/>
        <v>2.4159147869674187</v>
      </c>
      <c r="J32" s="102">
        <f t="shared" si="1"/>
        <v>2</v>
      </c>
      <c r="N32" s="107">
        <f t="shared" si="2"/>
        <v>1</v>
      </c>
      <c r="O32" s="78">
        <f>'b.チラシ（手書き用）'!$D$5-'b.チラシ（手書き用）'!$U$5</f>
        <v>2</v>
      </c>
      <c r="P32" s="135">
        <f t="shared" si="3"/>
        <v>2</v>
      </c>
      <c r="Q32" s="110">
        <f t="shared" si="4"/>
        <v>2</v>
      </c>
    </row>
    <row r="33" spans="2:17">
      <c r="B33" s="94" t="s">
        <v>285</v>
      </c>
      <c r="C33" s="95">
        <v>63.645874199032306</v>
      </c>
      <c r="D33" s="95">
        <v>231.62379289089785</v>
      </c>
      <c r="E33" s="96">
        <v>0.21783959601870104</v>
      </c>
      <c r="F33" s="97">
        <v>0.1</v>
      </c>
      <c r="G33" s="99"/>
      <c r="H33" s="104">
        <v>100</v>
      </c>
      <c r="I33" s="102">
        <f t="shared" si="0"/>
        <v>21.783959601870105</v>
      </c>
      <c r="J33" s="102">
        <f t="shared" si="1"/>
        <v>10</v>
      </c>
      <c r="N33" s="104">
        <f t="shared" si="2"/>
        <v>50</v>
      </c>
      <c r="O33" s="78">
        <f>'b.チラシ（手書き用）'!$D$5-'b.チラシ（手書き用）'!$U$5</f>
        <v>2</v>
      </c>
      <c r="P33" s="135">
        <f t="shared" si="3"/>
        <v>100</v>
      </c>
      <c r="Q33" s="110">
        <f t="shared" si="4"/>
        <v>10</v>
      </c>
    </row>
    <row r="34" spans="2:17">
      <c r="B34" s="94" t="s">
        <v>286</v>
      </c>
      <c r="C34" s="95">
        <v>14.306263894337649</v>
      </c>
      <c r="D34" s="95">
        <v>36.066727605118835</v>
      </c>
      <c r="E34" s="96">
        <v>1.6359332278073517</v>
      </c>
      <c r="F34" s="96">
        <v>1</v>
      </c>
      <c r="G34" s="99"/>
      <c r="H34" s="104">
        <v>5</v>
      </c>
      <c r="I34" s="102">
        <f t="shared" si="0"/>
        <v>8.1796661390367582</v>
      </c>
      <c r="J34" s="102">
        <f t="shared" si="1"/>
        <v>5</v>
      </c>
      <c r="N34" s="104">
        <f t="shared" si="2"/>
        <v>2.5</v>
      </c>
      <c r="O34" s="78">
        <f>'b.チラシ（手書き用）'!$D$5-'b.チラシ（手書き用）'!$U$5</f>
        <v>2</v>
      </c>
      <c r="P34" s="135">
        <f t="shared" si="3"/>
        <v>5</v>
      </c>
      <c r="Q34" s="110">
        <f t="shared" si="4"/>
        <v>5</v>
      </c>
    </row>
    <row r="35" spans="2:17">
      <c r="B35" s="94" t="s">
        <v>289</v>
      </c>
      <c r="C35" s="95">
        <v>79.74369033607951</v>
      </c>
      <c r="D35" s="95">
        <v>5.840931452935366</v>
      </c>
      <c r="E35" s="96">
        <v>4.2551925450556043</v>
      </c>
      <c r="F35" s="96">
        <v>5</v>
      </c>
      <c r="G35" s="99"/>
      <c r="H35" s="108">
        <v>10</v>
      </c>
      <c r="I35" s="102">
        <f t="shared" si="0"/>
        <v>42.551925450556041</v>
      </c>
      <c r="J35" s="102">
        <f t="shared" si="1"/>
        <v>50</v>
      </c>
      <c r="N35" s="108">
        <f t="shared" si="2"/>
        <v>5</v>
      </c>
      <c r="O35" s="78">
        <f>'b.チラシ（手書き用）'!$D$5-'b.チラシ（手書き用）'!$U$5</f>
        <v>2</v>
      </c>
      <c r="P35" s="135">
        <f t="shared" si="3"/>
        <v>10</v>
      </c>
      <c r="Q35" s="110">
        <f t="shared" si="4"/>
        <v>50</v>
      </c>
    </row>
    <row r="36" spans="2:17">
      <c r="B36" s="94" t="s">
        <v>291</v>
      </c>
      <c r="C36" s="95">
        <v>67.856675820583234</v>
      </c>
      <c r="D36" s="95">
        <v>2.8797456157255676</v>
      </c>
      <c r="E36" s="96">
        <v>4.0980853193715427</v>
      </c>
      <c r="F36" s="96">
        <v>5</v>
      </c>
      <c r="G36" s="99"/>
      <c r="H36" s="108">
        <v>6</v>
      </c>
      <c r="I36" s="102">
        <f t="shared" si="0"/>
        <v>24.588511916229258</v>
      </c>
      <c r="J36" s="102">
        <f t="shared" si="1"/>
        <v>30</v>
      </c>
      <c r="N36" s="108">
        <f t="shared" si="2"/>
        <v>3</v>
      </c>
      <c r="O36" s="78">
        <f>'b.チラシ（手書き用）'!$D$5-'b.チラシ（手書き用）'!$U$5</f>
        <v>2</v>
      </c>
      <c r="P36" s="135">
        <f t="shared" si="3"/>
        <v>6</v>
      </c>
      <c r="Q36" s="110">
        <f t="shared" si="4"/>
        <v>30</v>
      </c>
    </row>
    <row r="37" spans="2:17">
      <c r="B37" s="94" t="s">
        <v>298</v>
      </c>
      <c r="C37" s="95">
        <v>67.922060938930301</v>
      </c>
      <c r="D37" s="95">
        <v>4.208124759337684</v>
      </c>
      <c r="E37" s="96">
        <v>3.9113997538047367</v>
      </c>
      <c r="F37" s="96">
        <v>2</v>
      </c>
      <c r="G37" s="99"/>
      <c r="H37" s="108">
        <v>6</v>
      </c>
      <c r="I37" s="102">
        <f t="shared" si="0"/>
        <v>23.468398522828419</v>
      </c>
      <c r="J37" s="102">
        <f t="shared" si="1"/>
        <v>12</v>
      </c>
      <c r="N37" s="108">
        <f t="shared" si="2"/>
        <v>3</v>
      </c>
      <c r="O37" s="78">
        <f>'b.チラシ（手書き用）'!$D$5-'b.チラシ（手書き用）'!$U$5</f>
        <v>2</v>
      </c>
      <c r="P37" s="135">
        <f t="shared" si="3"/>
        <v>6</v>
      </c>
      <c r="Q37" s="110">
        <f t="shared" si="4"/>
        <v>12</v>
      </c>
    </row>
    <row r="38" spans="2:17">
      <c r="B38" s="94" t="s">
        <v>299</v>
      </c>
      <c r="C38" s="95">
        <v>50.882699097685368</v>
      </c>
      <c r="D38" s="95">
        <v>3.6042148547931188</v>
      </c>
      <c r="E38" s="96">
        <v>1.8906939560896585</v>
      </c>
      <c r="F38" s="96">
        <v>1</v>
      </c>
      <c r="G38" s="99"/>
      <c r="H38" s="108">
        <v>3</v>
      </c>
      <c r="I38" s="102">
        <f t="shared" si="0"/>
        <v>5.6720818682689753</v>
      </c>
      <c r="J38" s="102">
        <f>F38*H38</f>
        <v>3</v>
      </c>
      <c r="N38" s="108">
        <f t="shared" si="2"/>
        <v>1.5</v>
      </c>
      <c r="O38" s="78">
        <f>'b.チラシ（手書き用）'!$D$5-'b.チラシ（手書き用）'!$U$5</f>
        <v>2</v>
      </c>
      <c r="P38" s="135">
        <f t="shared" si="3"/>
        <v>3</v>
      </c>
      <c r="Q38" s="110">
        <f t="shared" si="4"/>
        <v>3</v>
      </c>
    </row>
    <row r="39" spans="2:17">
      <c r="B39" s="94" t="s">
        <v>304</v>
      </c>
      <c r="C39" s="95">
        <v>61.579704459265074</v>
      </c>
      <c r="D39" s="95">
        <v>2.2537693777872101</v>
      </c>
      <c r="E39" s="96">
        <v>2.4332210612805505</v>
      </c>
      <c r="F39" s="96">
        <v>1</v>
      </c>
      <c r="G39" s="99"/>
      <c r="H39" s="108">
        <v>5</v>
      </c>
      <c r="I39" s="102">
        <f t="shared" si="0"/>
        <v>12.166105306402752</v>
      </c>
      <c r="J39" s="102">
        <f t="shared" si="1"/>
        <v>5</v>
      </c>
      <c r="N39" s="108">
        <f t="shared" si="2"/>
        <v>2.5</v>
      </c>
      <c r="O39" s="78">
        <f>'b.チラシ（手書き用）'!$D$5-'b.チラシ（手書き用）'!$U$5</f>
        <v>2</v>
      </c>
      <c r="P39" s="135">
        <f t="shared" si="3"/>
        <v>5</v>
      </c>
      <c r="Q39" s="110">
        <f t="shared" si="4"/>
        <v>5</v>
      </c>
    </row>
    <row r="40" spans="2:17">
      <c r="B40" s="94" t="s">
        <v>305</v>
      </c>
      <c r="C40" s="95">
        <v>64.508957761213551</v>
      </c>
      <c r="D40" s="95">
        <v>5.0725724711129008</v>
      </c>
      <c r="E40" s="96">
        <v>1.9305413864764998</v>
      </c>
      <c r="F40" s="96">
        <v>1</v>
      </c>
      <c r="G40" s="99"/>
      <c r="H40" s="108">
        <v>3</v>
      </c>
      <c r="I40" s="102">
        <f t="shared" si="0"/>
        <v>5.7916241594294995</v>
      </c>
      <c r="J40" s="102">
        <f t="shared" si="1"/>
        <v>3</v>
      </c>
      <c r="N40" s="108">
        <f t="shared" si="2"/>
        <v>1.5</v>
      </c>
      <c r="O40" s="78">
        <f>'b.チラシ（手書き用）'!$D$5-'b.チラシ（手書き用）'!$U$5</f>
        <v>2</v>
      </c>
      <c r="P40" s="135">
        <f t="shared" si="3"/>
        <v>3</v>
      </c>
      <c r="Q40" s="110">
        <f t="shared" si="4"/>
        <v>3</v>
      </c>
    </row>
    <row r="41" spans="2:17">
      <c r="B41" s="94" t="s">
        <v>306</v>
      </c>
      <c r="C41" s="95">
        <v>37.07336210278541</v>
      </c>
      <c r="D41" s="95">
        <v>3.946031746031744</v>
      </c>
      <c r="E41" s="96">
        <v>10.054257779735323</v>
      </c>
      <c r="F41" s="96">
        <v>10</v>
      </c>
      <c r="G41" s="99"/>
      <c r="H41" s="108">
        <v>4</v>
      </c>
      <c r="I41" s="102">
        <f t="shared" si="0"/>
        <v>40.217031118941293</v>
      </c>
      <c r="J41" s="102">
        <f t="shared" si="1"/>
        <v>40</v>
      </c>
      <c r="N41" s="108">
        <f t="shared" si="2"/>
        <v>2</v>
      </c>
      <c r="O41" s="78">
        <f>'b.チラシ（手書き用）'!$D$5-'b.チラシ（手書き用）'!$U$5</f>
        <v>2</v>
      </c>
      <c r="P41" s="135">
        <f t="shared" si="3"/>
        <v>4</v>
      </c>
      <c r="Q41" s="110">
        <f t="shared" si="4"/>
        <v>40</v>
      </c>
    </row>
    <row r="42" spans="2:17">
      <c r="B42" s="94" t="s">
        <v>307</v>
      </c>
      <c r="C42" s="95">
        <v>66.954361187393758</v>
      </c>
      <c r="D42" s="95">
        <v>4.7753906249999973</v>
      </c>
      <c r="E42" s="97">
        <v>1.0956009763307817</v>
      </c>
      <c r="F42" s="96">
        <v>1</v>
      </c>
      <c r="G42" s="99"/>
      <c r="H42" s="108">
        <v>10</v>
      </c>
      <c r="I42" s="102">
        <f t="shared" si="0"/>
        <v>10.956009763307817</v>
      </c>
      <c r="J42" s="102">
        <f t="shared" si="1"/>
        <v>10</v>
      </c>
      <c r="N42" s="108">
        <f t="shared" si="2"/>
        <v>5</v>
      </c>
      <c r="O42" s="78">
        <f>'b.チラシ（手書き用）'!$D$5-'b.チラシ（手書き用）'!$U$5</f>
        <v>2</v>
      </c>
      <c r="P42" s="135">
        <f t="shared" si="3"/>
        <v>10</v>
      </c>
      <c r="Q42" s="110">
        <f t="shared" si="4"/>
        <v>10</v>
      </c>
    </row>
    <row r="43" spans="2:17">
      <c r="B43" s="94" t="s">
        <v>308</v>
      </c>
      <c r="C43" s="95">
        <v>65.175885968353597</v>
      </c>
      <c r="D43" s="95">
        <v>2.9139245585874773</v>
      </c>
      <c r="E43" s="96">
        <v>2.4180215655845481</v>
      </c>
      <c r="F43" s="96">
        <v>1</v>
      </c>
      <c r="G43" s="99"/>
      <c r="H43" s="108">
        <v>10</v>
      </c>
      <c r="I43" s="102">
        <f t="shared" si="0"/>
        <v>24.18021565584548</v>
      </c>
      <c r="J43" s="102">
        <f t="shared" si="1"/>
        <v>10</v>
      </c>
      <c r="N43" s="108">
        <f t="shared" si="2"/>
        <v>5</v>
      </c>
      <c r="O43" s="78">
        <f>'b.チラシ（手書き用）'!$D$5-'b.チラシ（手書き用）'!$U$5</f>
        <v>2</v>
      </c>
      <c r="P43" s="135">
        <f t="shared" si="3"/>
        <v>10</v>
      </c>
      <c r="Q43" s="110">
        <f t="shared" si="4"/>
        <v>10</v>
      </c>
    </row>
    <row r="44" spans="2:17">
      <c r="B44" s="94" t="s">
        <v>310</v>
      </c>
      <c r="C44" s="95">
        <v>67.412057015823194</v>
      </c>
      <c r="D44" s="95">
        <v>3.8944713870029046</v>
      </c>
      <c r="E44" s="96">
        <v>3.9708373520806544</v>
      </c>
      <c r="F44" s="96">
        <v>1</v>
      </c>
      <c r="G44" s="99"/>
      <c r="H44" s="105">
        <v>1</v>
      </c>
      <c r="I44" s="102">
        <f t="shared" si="0"/>
        <v>3.9708373520806544</v>
      </c>
      <c r="J44" s="102">
        <f t="shared" si="1"/>
        <v>1</v>
      </c>
      <c r="N44" s="105">
        <f t="shared" si="2"/>
        <v>1</v>
      </c>
      <c r="O44" s="78">
        <f>'b.チラシ（手書き用）'!$D$5-'b.チラシ（手書き用）'!$U$5</f>
        <v>2</v>
      </c>
      <c r="P44" s="135">
        <f t="shared" si="3"/>
        <v>1</v>
      </c>
      <c r="Q44" s="110">
        <f t="shared" si="4"/>
        <v>1</v>
      </c>
    </row>
    <row r="45" spans="2:17">
      <c r="B45" s="94" t="s">
        <v>312</v>
      </c>
      <c r="C45" s="95">
        <v>33.111023930953316</v>
      </c>
      <c r="D45" s="95">
        <v>7.7701421800947728</v>
      </c>
      <c r="E45" s="96">
        <v>21.058381228896497</v>
      </c>
      <c r="F45" s="96">
        <v>10</v>
      </c>
      <c r="G45" s="99"/>
      <c r="H45" s="106">
        <v>1</v>
      </c>
      <c r="I45" s="102">
        <f t="shared" si="0"/>
        <v>21.058381228896497</v>
      </c>
      <c r="J45" s="102">
        <f t="shared" si="1"/>
        <v>10</v>
      </c>
      <c r="N45" s="106">
        <f t="shared" si="2"/>
        <v>1</v>
      </c>
      <c r="O45" s="78">
        <f>'b.チラシ（手書き用）'!$D$5-'b.チラシ（手書き用）'!$U$5</f>
        <v>2</v>
      </c>
      <c r="P45" s="135">
        <f t="shared" si="3"/>
        <v>1</v>
      </c>
      <c r="Q45" s="110">
        <f t="shared" si="4"/>
        <v>10</v>
      </c>
    </row>
    <row r="46" spans="2:17">
      <c r="B46" s="94" t="s">
        <v>313</v>
      </c>
      <c r="C46" s="95">
        <v>53.197332287171442</v>
      </c>
      <c r="D46" s="95">
        <v>9.6710914454277148</v>
      </c>
      <c r="E46" s="96">
        <v>8.5923784012763456</v>
      </c>
      <c r="F46" s="96">
        <v>10</v>
      </c>
      <c r="G46" s="99"/>
      <c r="H46" s="108">
        <v>5</v>
      </c>
      <c r="I46" s="102">
        <f t="shared" si="0"/>
        <v>42.961892006381731</v>
      </c>
      <c r="J46" s="102">
        <f t="shared" si="1"/>
        <v>50</v>
      </c>
      <c r="N46" s="108">
        <f t="shared" si="2"/>
        <v>2.5</v>
      </c>
      <c r="O46" s="78">
        <f>'b.チラシ（手書き用）'!$D$5-'b.チラシ（手書き用）'!$U$5</f>
        <v>2</v>
      </c>
      <c r="P46" s="135">
        <f t="shared" si="3"/>
        <v>5</v>
      </c>
      <c r="Q46" s="110">
        <f t="shared" si="4"/>
        <v>50</v>
      </c>
    </row>
    <row r="47" spans="2:17">
      <c r="B47" s="94" t="s">
        <v>316</v>
      </c>
      <c r="C47" s="95">
        <v>82.11063162024324</v>
      </c>
      <c r="D47" s="95">
        <v>9.4812868291129035</v>
      </c>
      <c r="E47" s="97">
        <v>0.57150975525263992</v>
      </c>
      <c r="F47" s="97">
        <v>0.5</v>
      </c>
      <c r="G47" s="99"/>
      <c r="H47" s="109">
        <v>10</v>
      </c>
      <c r="I47" s="102">
        <f t="shared" si="0"/>
        <v>5.7150975525263989</v>
      </c>
      <c r="J47" s="102">
        <f t="shared" si="1"/>
        <v>5</v>
      </c>
      <c r="N47" s="109">
        <f t="shared" si="2"/>
        <v>5</v>
      </c>
      <c r="O47" s="78">
        <f>'b.チラシ（手書き用）'!$D$5-'b.チラシ（手書き用）'!$U$5</f>
        <v>2</v>
      </c>
      <c r="P47" s="135">
        <f t="shared" si="3"/>
        <v>10</v>
      </c>
      <c r="Q47" s="110">
        <f t="shared" si="4"/>
        <v>5</v>
      </c>
    </row>
    <row r="48" spans="2:17">
      <c r="B48" s="94" t="s">
        <v>317</v>
      </c>
      <c r="C48" s="95">
        <v>80.279848306525437</v>
      </c>
      <c r="D48" s="95">
        <v>7.347287831894441</v>
      </c>
      <c r="E48" s="97">
        <v>0.94342940441988699</v>
      </c>
      <c r="F48" s="96">
        <v>1</v>
      </c>
      <c r="G48" s="99"/>
      <c r="H48" s="109">
        <v>10</v>
      </c>
      <c r="I48" s="102">
        <f t="shared" si="0"/>
        <v>9.4342940441988699</v>
      </c>
      <c r="J48" s="102">
        <f t="shared" si="1"/>
        <v>10</v>
      </c>
      <c r="N48" s="109">
        <f t="shared" si="2"/>
        <v>5</v>
      </c>
      <c r="O48" s="78">
        <f>'b.チラシ（手書き用）'!$D$5-'b.チラシ（手書き用）'!$U$5</f>
        <v>2</v>
      </c>
      <c r="P48" s="135">
        <f t="shared" si="3"/>
        <v>10</v>
      </c>
      <c r="Q48" s="110">
        <f t="shared" si="4"/>
        <v>10</v>
      </c>
    </row>
    <row r="49" spans="2:17">
      <c r="B49" s="94" t="s">
        <v>318</v>
      </c>
      <c r="C49" s="95">
        <v>66.548973453641949</v>
      </c>
      <c r="D49" s="95">
        <v>7.9357437610532751</v>
      </c>
      <c r="E49" s="97">
        <v>0.76343056474215842</v>
      </c>
      <c r="F49" s="97">
        <v>1</v>
      </c>
      <c r="G49" s="99"/>
      <c r="H49" s="109">
        <v>10</v>
      </c>
      <c r="I49" s="102">
        <f t="shared" si="0"/>
        <v>7.6343056474215842</v>
      </c>
      <c r="J49" s="102">
        <f t="shared" si="1"/>
        <v>10</v>
      </c>
      <c r="N49" s="109">
        <f t="shared" si="2"/>
        <v>5</v>
      </c>
      <c r="O49" s="78">
        <f>'b.チラシ（手書き用）'!$D$5-'b.チラシ（手書き用）'!$U$5</f>
        <v>2</v>
      </c>
      <c r="P49" s="135">
        <f t="shared" si="3"/>
        <v>10</v>
      </c>
      <c r="Q49" s="110">
        <f t="shared" si="4"/>
        <v>10</v>
      </c>
    </row>
    <row r="50" spans="2:17">
      <c r="B50" s="94" t="s">
        <v>319</v>
      </c>
      <c r="C50" s="95">
        <v>63.881260625081723</v>
      </c>
      <c r="D50" s="95">
        <v>6.8786079836233442</v>
      </c>
      <c r="E50" s="97">
        <v>0.92166380230405998</v>
      </c>
      <c r="F50" s="96">
        <v>1</v>
      </c>
      <c r="G50" s="99"/>
      <c r="H50" s="109">
        <v>10</v>
      </c>
      <c r="I50" s="102">
        <f t="shared" si="0"/>
        <v>9.2166380230406002</v>
      </c>
      <c r="J50" s="102">
        <f t="shared" si="1"/>
        <v>10</v>
      </c>
      <c r="N50" s="109">
        <f t="shared" si="2"/>
        <v>5</v>
      </c>
      <c r="O50" s="78">
        <f>'b.チラシ（手書き用）'!$D$5-'b.チラシ（手書き用）'!$U$5</f>
        <v>2</v>
      </c>
      <c r="P50" s="135">
        <f t="shared" si="3"/>
        <v>10</v>
      </c>
      <c r="Q50" s="110">
        <f t="shared" si="4"/>
        <v>10</v>
      </c>
    </row>
    <row r="51" spans="2:17">
      <c r="B51" s="94" t="s">
        <v>320</v>
      </c>
      <c r="C51" s="95">
        <v>66.274355956584287</v>
      </c>
      <c r="D51" s="95">
        <v>8.1292423046566551</v>
      </c>
      <c r="E51" s="96">
        <v>0.98410184206601281</v>
      </c>
      <c r="F51" s="96">
        <v>1</v>
      </c>
      <c r="G51" s="99"/>
      <c r="H51" s="109">
        <v>10</v>
      </c>
      <c r="I51" s="102">
        <f t="shared" si="0"/>
        <v>9.8410184206601272</v>
      </c>
      <c r="J51" s="102">
        <f t="shared" si="1"/>
        <v>10</v>
      </c>
      <c r="N51" s="109">
        <f t="shared" si="2"/>
        <v>5</v>
      </c>
      <c r="O51" s="78">
        <f>'b.チラシ（手書き用）'!$D$5-'b.チラシ（手書き用）'!$U$5</f>
        <v>2</v>
      </c>
      <c r="P51" s="135">
        <f t="shared" si="3"/>
        <v>10</v>
      </c>
      <c r="Q51" s="110">
        <f t="shared" si="4"/>
        <v>10</v>
      </c>
    </row>
    <row r="52" spans="2:17">
      <c r="B52" s="94" t="s">
        <v>321</v>
      </c>
      <c r="C52" s="95">
        <v>59.356610435464887</v>
      </c>
      <c r="D52" s="95">
        <v>6.0253359770874564</v>
      </c>
      <c r="E52" s="96">
        <v>1.9123535457642491</v>
      </c>
      <c r="F52" s="96">
        <v>1</v>
      </c>
      <c r="G52" s="99"/>
      <c r="H52" s="109">
        <v>10</v>
      </c>
      <c r="I52" s="102">
        <f t="shared" si="0"/>
        <v>19.12353545764249</v>
      </c>
      <c r="J52" s="102">
        <f t="shared" si="1"/>
        <v>10</v>
      </c>
      <c r="N52" s="109">
        <f t="shared" si="2"/>
        <v>5</v>
      </c>
      <c r="O52" s="78">
        <f>'b.チラシ（手書き用）'!$D$5-'b.チラシ（手書き用）'!$U$5</f>
        <v>2</v>
      </c>
      <c r="P52" s="135">
        <f t="shared" si="3"/>
        <v>10</v>
      </c>
      <c r="Q52" s="110">
        <f t="shared" si="4"/>
        <v>10</v>
      </c>
    </row>
    <row r="53" spans="2:17">
      <c r="B53" s="94" t="s">
        <v>322</v>
      </c>
      <c r="C53" s="95">
        <v>79.952922714790105</v>
      </c>
      <c r="D53" s="95">
        <v>5.538599934576407</v>
      </c>
      <c r="E53" s="96">
        <v>0.91421451438888812</v>
      </c>
      <c r="F53" s="97">
        <v>1</v>
      </c>
      <c r="G53" s="99"/>
      <c r="H53" s="109">
        <v>5.538599934576407</v>
      </c>
      <c r="I53" s="102">
        <f t="shared" si="0"/>
        <v>5.0634684495830973</v>
      </c>
      <c r="J53" s="102">
        <f t="shared" si="1"/>
        <v>5.538599934576407</v>
      </c>
      <c r="N53" s="109">
        <f t="shared" si="2"/>
        <v>2.7692999672882035</v>
      </c>
      <c r="O53" s="78">
        <f>'b.チラシ（手書き用）'!$D$5-'b.チラシ（手書き用）'!$U$5</f>
        <v>2</v>
      </c>
      <c r="P53" s="135">
        <f t="shared" si="3"/>
        <v>5.538599934576407</v>
      </c>
      <c r="Q53" s="110">
        <f t="shared" si="4"/>
        <v>5.538599934576407</v>
      </c>
    </row>
    <row r="54" spans="2:17">
      <c r="B54" s="94" t="s">
        <v>323</v>
      </c>
      <c r="C54" s="95">
        <v>81.312933176409047</v>
      </c>
      <c r="D54" s="95">
        <v>9.5897394660662219</v>
      </c>
      <c r="E54" s="97">
        <v>0.94234791671699225</v>
      </c>
      <c r="F54" s="97">
        <v>1</v>
      </c>
      <c r="G54" s="99"/>
      <c r="H54" s="109">
        <v>9.5897394660662219</v>
      </c>
      <c r="I54" s="102">
        <f t="shared" si="0"/>
        <v>9.0368710077062264</v>
      </c>
      <c r="J54" s="102">
        <f t="shared" si="1"/>
        <v>9.5897394660662219</v>
      </c>
      <c r="N54" s="109">
        <f t="shared" si="2"/>
        <v>4.7948697330331109</v>
      </c>
      <c r="O54" s="78">
        <f>'b.チラシ（手書き用）'!$D$5-'b.チラシ（手書き用）'!$U$5</f>
        <v>2</v>
      </c>
      <c r="P54" s="135">
        <f t="shared" si="3"/>
        <v>9.5897394660662219</v>
      </c>
      <c r="Q54" s="110">
        <f t="shared" si="4"/>
        <v>9.5897394660662219</v>
      </c>
    </row>
    <row r="55" spans="2:17">
      <c r="B55" s="94" t="s">
        <v>324</v>
      </c>
      <c r="C55" s="95">
        <v>89.002223094023805</v>
      </c>
      <c r="D55" s="95">
        <v>16.968851013811324</v>
      </c>
      <c r="E55" s="97">
        <v>0.33078053817904879</v>
      </c>
      <c r="F55" s="97">
        <v>0.2</v>
      </c>
      <c r="G55" s="99"/>
      <c r="H55" s="109">
        <v>16</v>
      </c>
      <c r="I55" s="102">
        <f t="shared" si="0"/>
        <v>5.2924886108647806</v>
      </c>
      <c r="J55" s="102">
        <f t="shared" si="1"/>
        <v>3.2</v>
      </c>
      <c r="N55" s="109">
        <f t="shared" si="2"/>
        <v>8</v>
      </c>
      <c r="O55" s="78">
        <f>'b.チラシ（手書き用）'!$D$5-'b.チラシ（手書き用）'!$U$5</f>
        <v>2</v>
      </c>
      <c r="P55" s="135">
        <f t="shared" si="3"/>
        <v>16</v>
      </c>
      <c r="Q55" s="110">
        <f t="shared" si="4"/>
        <v>3.2</v>
      </c>
    </row>
    <row r="56" spans="2:17">
      <c r="B56" s="94" t="s">
        <v>325</v>
      </c>
      <c r="C56" s="95">
        <v>62.40355695043808</v>
      </c>
      <c r="D56" s="95">
        <v>5.5425398155909464</v>
      </c>
      <c r="E56" s="97">
        <v>0.59799002599535656</v>
      </c>
      <c r="F56" s="97">
        <v>0.5</v>
      </c>
      <c r="G56" s="99"/>
      <c r="H56" s="109">
        <v>10</v>
      </c>
      <c r="I56" s="102">
        <f t="shared" si="0"/>
        <v>5.9799002599535651</v>
      </c>
      <c r="J56" s="102">
        <f t="shared" si="1"/>
        <v>5</v>
      </c>
      <c r="N56" s="109">
        <f t="shared" si="2"/>
        <v>5</v>
      </c>
      <c r="O56" s="78">
        <f>'b.チラシ（手書き用）'!$D$5-'b.チラシ（手書き用）'!$U$5</f>
        <v>2</v>
      </c>
      <c r="P56" s="135">
        <f t="shared" si="3"/>
        <v>10</v>
      </c>
      <c r="Q56" s="110">
        <f t="shared" si="4"/>
        <v>5</v>
      </c>
    </row>
    <row r="57" spans="2:17">
      <c r="B57" s="94" t="s">
        <v>326</v>
      </c>
      <c r="C57" s="95">
        <v>52.569635151039627</v>
      </c>
      <c r="D57" s="95">
        <v>7.4004975124378065</v>
      </c>
      <c r="E57" s="97">
        <v>0.63889282443060402</v>
      </c>
      <c r="F57" s="97">
        <v>0.5</v>
      </c>
      <c r="G57" s="99"/>
      <c r="H57" s="109">
        <v>10</v>
      </c>
      <c r="I57" s="102">
        <f t="shared" si="0"/>
        <v>6.3889282443060402</v>
      </c>
      <c r="J57" s="102">
        <f t="shared" si="1"/>
        <v>5</v>
      </c>
      <c r="N57" s="109">
        <f t="shared" si="2"/>
        <v>5</v>
      </c>
      <c r="O57" s="78">
        <f>'b.チラシ（手書き用）'!$D$5-'b.チラシ（手書き用）'!$U$5</f>
        <v>2</v>
      </c>
      <c r="P57" s="135">
        <f t="shared" si="3"/>
        <v>10</v>
      </c>
      <c r="Q57" s="110">
        <f t="shared" si="4"/>
        <v>5</v>
      </c>
    </row>
    <row r="58" spans="2:17">
      <c r="B58" s="94" t="s">
        <v>327</v>
      </c>
      <c r="C58" s="95">
        <v>42.068785144501113</v>
      </c>
      <c r="D58" s="95">
        <v>4.3304320795772471</v>
      </c>
      <c r="E58" s="96">
        <v>1.1222399109622188</v>
      </c>
      <c r="F58" s="96">
        <v>1</v>
      </c>
      <c r="G58" s="99"/>
      <c r="H58" s="109">
        <v>10</v>
      </c>
      <c r="I58" s="102">
        <f t="shared" si="0"/>
        <v>11.222399109622188</v>
      </c>
      <c r="J58" s="102">
        <f t="shared" si="1"/>
        <v>10</v>
      </c>
      <c r="N58" s="109">
        <f t="shared" si="2"/>
        <v>5</v>
      </c>
      <c r="O58" s="78">
        <f>'b.チラシ（手書き用）'!$D$5-'b.チラシ（手書き用）'!$U$5</f>
        <v>2</v>
      </c>
      <c r="P58" s="135">
        <f t="shared" si="3"/>
        <v>10</v>
      </c>
      <c r="Q58" s="110">
        <f t="shared" si="4"/>
        <v>10</v>
      </c>
    </row>
    <row r="59" spans="2:17">
      <c r="B59" s="94" t="s">
        <v>328</v>
      </c>
      <c r="C59" s="95">
        <v>68.641297240748003</v>
      </c>
      <c r="D59" s="95">
        <v>5.7746237378548404</v>
      </c>
      <c r="E59" s="97">
        <v>0.55167680005162334</v>
      </c>
      <c r="F59" s="97">
        <v>0.5</v>
      </c>
      <c r="G59" s="99"/>
      <c r="H59" s="109">
        <v>5.7746237378548404</v>
      </c>
      <c r="I59" s="102">
        <f t="shared" si="0"/>
        <v>3.1857259452019027</v>
      </c>
      <c r="J59" s="102">
        <f t="shared" si="1"/>
        <v>2.8873118689274202</v>
      </c>
      <c r="N59" s="109">
        <f t="shared" si="2"/>
        <v>2.8873118689274202</v>
      </c>
      <c r="O59" s="78">
        <f>'b.チラシ（手書き用）'!$D$5-'b.チラシ（手書き用）'!$U$5</f>
        <v>2</v>
      </c>
      <c r="P59" s="135">
        <f t="shared" si="3"/>
        <v>5.7746237378548404</v>
      </c>
      <c r="Q59" s="110">
        <f t="shared" si="4"/>
        <v>2.8873118689274202</v>
      </c>
    </row>
    <row r="60" spans="2:17">
      <c r="B60" s="94" t="s">
        <v>329</v>
      </c>
      <c r="C60" s="95">
        <v>81.69216686282202</v>
      </c>
      <c r="D60" s="95">
        <v>14.100688330398556</v>
      </c>
      <c r="E60" s="97">
        <v>0.23726233481397305</v>
      </c>
      <c r="F60" s="97">
        <v>0.1</v>
      </c>
      <c r="G60" s="99"/>
      <c r="H60" s="109">
        <v>20</v>
      </c>
      <c r="I60" s="102">
        <f t="shared" si="0"/>
        <v>4.7452466962794606</v>
      </c>
      <c r="J60" s="102">
        <f t="shared" si="1"/>
        <v>2</v>
      </c>
      <c r="N60" s="109">
        <f t="shared" si="2"/>
        <v>10</v>
      </c>
      <c r="O60" s="78">
        <f>'b.チラシ（手書き用）'!$D$5-'b.チラシ（手書き用）'!$U$5</f>
        <v>2</v>
      </c>
      <c r="P60" s="135">
        <f t="shared" si="3"/>
        <v>20</v>
      </c>
      <c r="Q60" s="110">
        <f t="shared" si="4"/>
        <v>2</v>
      </c>
    </row>
    <row r="61" spans="2:17">
      <c r="B61" s="94" t="s">
        <v>330</v>
      </c>
      <c r="C61" s="95">
        <v>77.57290440695698</v>
      </c>
      <c r="D61" s="95">
        <v>17.731456507080306</v>
      </c>
      <c r="E61" s="97">
        <v>0.41849512431292357</v>
      </c>
      <c r="F61" s="97">
        <v>0.1</v>
      </c>
      <c r="G61" s="99"/>
      <c r="H61" s="109">
        <v>20</v>
      </c>
      <c r="I61" s="102">
        <f t="shared" si="0"/>
        <v>8.3699024862584714</v>
      </c>
      <c r="J61" s="102">
        <f t="shared" si="1"/>
        <v>2</v>
      </c>
      <c r="N61" s="109">
        <f t="shared" si="2"/>
        <v>10</v>
      </c>
      <c r="O61" s="78">
        <f>'b.チラシ（手書き用）'!$D$5-'b.チラシ（手書き用）'!$U$5</f>
        <v>2</v>
      </c>
      <c r="P61" s="135">
        <f t="shared" si="3"/>
        <v>20</v>
      </c>
      <c r="Q61" s="110">
        <f t="shared" si="4"/>
        <v>2</v>
      </c>
    </row>
    <row r="62" spans="2:17">
      <c r="B62" s="94" t="s">
        <v>331</v>
      </c>
      <c r="C62" s="95">
        <v>86.949130377925982</v>
      </c>
      <c r="D62" s="95">
        <v>18.012483080162475</v>
      </c>
      <c r="E62" s="96">
        <v>0.14078888130890729</v>
      </c>
      <c r="F62" s="97">
        <v>0.1</v>
      </c>
      <c r="G62" s="99"/>
      <c r="H62" s="109">
        <v>20</v>
      </c>
      <c r="I62" s="102">
        <f t="shared" si="0"/>
        <v>2.815777626178146</v>
      </c>
      <c r="J62" s="102">
        <f t="shared" si="1"/>
        <v>2</v>
      </c>
      <c r="N62" s="109">
        <f t="shared" si="2"/>
        <v>10</v>
      </c>
      <c r="O62" s="78">
        <f>'b.チラシ（手書き用）'!$D$5-'b.チラシ（手書き用）'!$U$5</f>
        <v>2</v>
      </c>
      <c r="P62" s="135">
        <f t="shared" si="3"/>
        <v>20</v>
      </c>
      <c r="Q62" s="110">
        <f t="shared" si="4"/>
        <v>2</v>
      </c>
    </row>
    <row r="63" spans="2:17">
      <c r="B63" s="94" t="s">
        <v>332</v>
      </c>
      <c r="C63" s="95">
        <v>94.141493396103044</v>
      </c>
      <c r="D63" s="95">
        <v>22.853868592860152</v>
      </c>
      <c r="E63" s="97">
        <v>0.11364492928691415</v>
      </c>
      <c r="F63" s="97">
        <v>0.1</v>
      </c>
      <c r="G63" s="99"/>
      <c r="H63" s="109">
        <v>20</v>
      </c>
      <c r="I63" s="102">
        <f t="shared" si="0"/>
        <v>2.2728985857382829</v>
      </c>
      <c r="J63" s="102">
        <f t="shared" si="1"/>
        <v>2</v>
      </c>
      <c r="N63" s="109">
        <f t="shared" si="2"/>
        <v>10</v>
      </c>
      <c r="O63" s="78">
        <f>'b.チラシ（手書き用）'!$D$5-'b.チラシ（手書き用）'!$U$5</f>
        <v>2</v>
      </c>
      <c r="P63" s="135">
        <f t="shared" si="3"/>
        <v>20</v>
      </c>
      <c r="Q63" s="110">
        <f t="shared" si="4"/>
        <v>2</v>
      </c>
    </row>
    <row r="64" spans="2:17">
      <c r="B64" s="94" t="s">
        <v>333</v>
      </c>
      <c r="C64" s="95">
        <v>71.54439649535766</v>
      </c>
      <c r="D64" s="95">
        <v>3.8899652714311794</v>
      </c>
      <c r="E64" s="97">
        <v>0.51625526973600044</v>
      </c>
      <c r="F64" s="97">
        <v>0.5</v>
      </c>
      <c r="G64" s="99"/>
      <c r="H64" s="109">
        <v>3.8899652714311794</v>
      </c>
      <c r="I64" s="102">
        <f t="shared" si="0"/>
        <v>2.0082150704663779</v>
      </c>
      <c r="J64" s="102">
        <f t="shared" si="1"/>
        <v>1.9449826357155897</v>
      </c>
      <c r="N64" s="109">
        <f t="shared" si="2"/>
        <v>1.9449826357155897</v>
      </c>
      <c r="O64" s="78">
        <f>'b.チラシ（手書き用）'!$D$5-'b.チラシ（手書き用）'!$U$5</f>
        <v>2</v>
      </c>
      <c r="P64" s="135">
        <f t="shared" si="3"/>
        <v>3.8899652714311794</v>
      </c>
      <c r="Q64" s="110">
        <f t="shared" si="4"/>
        <v>1.9449826357155897</v>
      </c>
    </row>
    <row r="65" spans="2:17">
      <c r="B65" s="94" t="s">
        <v>334</v>
      </c>
      <c r="C65" s="95">
        <v>77.15443964953576</v>
      </c>
      <c r="D65" s="95">
        <v>14.543728813559319</v>
      </c>
      <c r="E65" s="97">
        <v>0.59182739879618851</v>
      </c>
      <c r="F65" s="97">
        <v>0.5</v>
      </c>
      <c r="G65" s="99"/>
      <c r="H65" s="109">
        <v>10</v>
      </c>
      <c r="I65" s="102">
        <f t="shared" si="0"/>
        <v>5.9182739879618849</v>
      </c>
      <c r="J65" s="102">
        <f t="shared" si="1"/>
        <v>5</v>
      </c>
      <c r="N65" s="109">
        <f t="shared" si="2"/>
        <v>5</v>
      </c>
      <c r="O65" s="78">
        <f>'b.チラシ（手書き用）'!$D$5-'b.チラシ（手書き用）'!$U$5</f>
        <v>2</v>
      </c>
      <c r="P65" s="135">
        <f t="shared" si="3"/>
        <v>10</v>
      </c>
      <c r="Q65" s="110">
        <f t="shared" si="4"/>
        <v>5</v>
      </c>
    </row>
    <row r="66" spans="2:17">
      <c r="B66" s="94" t="s">
        <v>335</v>
      </c>
      <c r="C66" s="95">
        <v>69.465149731921016</v>
      </c>
      <c r="D66" s="95">
        <v>4.3166415662650781</v>
      </c>
      <c r="E66" s="97">
        <v>0.82298062981010744</v>
      </c>
      <c r="F66" s="97">
        <v>1</v>
      </c>
      <c r="G66" s="99"/>
      <c r="H66" s="109">
        <v>4.3166415662650781</v>
      </c>
      <c r="I66" s="102">
        <f t="shared" si="0"/>
        <v>3.5525123948693227</v>
      </c>
      <c r="J66" s="102">
        <f t="shared" si="1"/>
        <v>4.3166415662650781</v>
      </c>
      <c r="N66" s="109">
        <f t="shared" si="2"/>
        <v>2.1583207831325391</v>
      </c>
      <c r="O66" s="78">
        <f>'b.チラシ（手書き用）'!$D$5-'b.チラシ（手書き用）'!$U$5</f>
        <v>2</v>
      </c>
      <c r="P66" s="135">
        <f t="shared" si="3"/>
        <v>4.3166415662650781</v>
      </c>
      <c r="Q66" s="110">
        <f t="shared" si="4"/>
        <v>4.3166415662650781</v>
      </c>
    </row>
    <row r="67" spans="2:17">
      <c r="B67" s="94" t="s">
        <v>336</v>
      </c>
      <c r="C67" s="95">
        <v>47.038054138877996</v>
      </c>
      <c r="D67" s="95">
        <v>5.3641923825409998</v>
      </c>
      <c r="E67" s="97">
        <v>1.0241940377843359</v>
      </c>
      <c r="F67" s="96">
        <v>1</v>
      </c>
      <c r="G67" s="99"/>
      <c r="H67" s="109">
        <v>5.3641923825409998</v>
      </c>
      <c r="I67" s="102">
        <f t="shared" si="0"/>
        <v>5.4939738557266438</v>
      </c>
      <c r="J67" s="102">
        <f t="shared" si="1"/>
        <v>5.3641923825409998</v>
      </c>
      <c r="N67" s="109">
        <f t="shared" si="2"/>
        <v>2.6820961912704999</v>
      </c>
      <c r="O67" s="78">
        <f>'b.チラシ（手書き用）'!$D$5-'b.チラシ（手書き用）'!$U$5</f>
        <v>2</v>
      </c>
      <c r="P67" s="135">
        <f t="shared" si="3"/>
        <v>5.3641923825409998</v>
      </c>
      <c r="Q67" s="110">
        <f t="shared" si="4"/>
        <v>5.3641923825409998</v>
      </c>
    </row>
    <row r="68" spans="2:17">
      <c r="B68" s="94" t="s">
        <v>337</v>
      </c>
      <c r="C68" s="95">
        <v>61.540473388256835</v>
      </c>
      <c r="D68" s="95">
        <v>6.2424564385890262</v>
      </c>
      <c r="E68" s="97">
        <v>0.59714335717317324</v>
      </c>
      <c r="F68" s="97">
        <v>0.5</v>
      </c>
      <c r="G68" s="99"/>
      <c r="H68" s="109">
        <v>6.2424564385890262</v>
      </c>
      <c r="I68" s="102">
        <f t="shared" si="0"/>
        <v>3.727641394746342</v>
      </c>
      <c r="J68" s="102">
        <f t="shared" si="1"/>
        <v>3.1212282192945131</v>
      </c>
      <c r="N68" s="109">
        <f t="shared" si="2"/>
        <v>3.1212282192945131</v>
      </c>
      <c r="O68" s="78">
        <f>'b.チラシ（手書き用）'!$D$5-'b.チラシ（手書き用）'!$U$5</f>
        <v>2</v>
      </c>
      <c r="P68" s="135">
        <f t="shared" si="3"/>
        <v>6.2424564385890262</v>
      </c>
      <c r="Q68" s="110">
        <f t="shared" si="4"/>
        <v>3.1212282192945131</v>
      </c>
    </row>
    <row r="69" spans="2:17">
      <c r="B69" s="94" t="s">
        <v>338</v>
      </c>
      <c r="C69" s="95">
        <v>82.56832744867269</v>
      </c>
      <c r="D69" s="95">
        <v>9.7611656636047002</v>
      </c>
      <c r="E69" s="97">
        <v>0.66911033621032023</v>
      </c>
      <c r="F69" s="97">
        <v>0.5</v>
      </c>
      <c r="G69" s="99"/>
      <c r="H69" s="109">
        <v>9.7611656636047002</v>
      </c>
      <c r="I69" s="102">
        <f t="shared" si="0"/>
        <v>6.5312968389791743</v>
      </c>
      <c r="J69" s="102">
        <f t="shared" si="1"/>
        <v>4.8805828318023501</v>
      </c>
      <c r="N69" s="109">
        <f t="shared" si="2"/>
        <v>4.8805828318023501</v>
      </c>
      <c r="O69" s="78">
        <f>'b.チラシ（手書き用）'!$D$5-'b.チラシ（手書き用）'!$U$5</f>
        <v>2</v>
      </c>
      <c r="P69" s="135">
        <f t="shared" si="3"/>
        <v>9.7611656636047002</v>
      </c>
      <c r="Q69" s="110">
        <f t="shared" si="4"/>
        <v>4.8805828318023501</v>
      </c>
    </row>
    <row r="70" spans="2:17">
      <c r="B70" s="94" t="s">
        <v>339</v>
      </c>
      <c r="C70" s="95">
        <v>75.990584542958018</v>
      </c>
      <c r="D70" s="95">
        <v>3.5690930992944443</v>
      </c>
      <c r="E70" s="96">
        <v>2.7542816178441609</v>
      </c>
      <c r="F70" s="96">
        <v>2</v>
      </c>
      <c r="G70" s="99"/>
      <c r="H70" s="102">
        <v>3.5690930992944443</v>
      </c>
      <c r="I70" s="102">
        <f t="shared" ref="I70:I78" si="5">E70*H70</f>
        <v>9.8302875157611318</v>
      </c>
      <c r="J70" s="102">
        <f t="shared" ref="J70:J78" si="6">F70*H70</f>
        <v>7.1381861985888886</v>
      </c>
      <c r="N70" s="102">
        <f t="shared" ref="N70:N78" si="7">IF(H70=1,H70,H70/$L$4)</f>
        <v>1.7845465496472221</v>
      </c>
      <c r="O70" s="78">
        <f>'b.チラシ（手書き用）'!$D$5-'b.チラシ（手書き用）'!$U$5</f>
        <v>2</v>
      </c>
      <c r="P70" s="135">
        <f t="shared" ref="P70:P78" si="8">IF(H70=1,H70,N70*O70)</f>
        <v>3.5690930992944443</v>
      </c>
      <c r="Q70" s="110">
        <f t="shared" ref="Q70:Q78" si="9">F70*P70</f>
        <v>7.1381861985888886</v>
      </c>
    </row>
    <row r="71" spans="2:17">
      <c r="B71" s="94" t="s">
        <v>340</v>
      </c>
      <c r="C71" s="95">
        <v>91.473780567542832</v>
      </c>
      <c r="D71" s="95">
        <v>5.7136526090064423</v>
      </c>
      <c r="E71" s="97">
        <v>0.42800078920729123</v>
      </c>
      <c r="F71" s="97">
        <v>0.2</v>
      </c>
      <c r="G71" s="99"/>
      <c r="H71" s="102">
        <v>5.7136526090064423</v>
      </c>
      <c r="I71" s="102">
        <f t="shared" si="5"/>
        <v>2.4454478259110561</v>
      </c>
      <c r="J71" s="102">
        <f t="shared" si="6"/>
        <v>1.1427305218012884</v>
      </c>
      <c r="N71" s="102">
        <f t="shared" si="7"/>
        <v>2.8568263045032212</v>
      </c>
      <c r="O71" s="78">
        <f>'b.チラシ（手書き用）'!$D$5-'b.チラシ（手書き用）'!$U$5</f>
        <v>2</v>
      </c>
      <c r="P71" s="135">
        <f t="shared" si="8"/>
        <v>5.7136526090064423</v>
      </c>
      <c r="Q71" s="110">
        <f t="shared" si="9"/>
        <v>1.1427305218012884</v>
      </c>
    </row>
    <row r="72" spans="2:17">
      <c r="B72" s="94" t="s">
        <v>341</v>
      </c>
      <c r="C72" s="95">
        <v>91.055315810121613</v>
      </c>
      <c r="D72" s="95">
        <v>3.6976877782565047</v>
      </c>
      <c r="E72" s="96">
        <v>2.0541878138723204</v>
      </c>
      <c r="F72" s="96">
        <v>1</v>
      </c>
      <c r="G72" s="99"/>
      <c r="H72" s="102">
        <v>3.6976877782565047</v>
      </c>
      <c r="I72" s="102">
        <f t="shared" si="5"/>
        <v>7.595745173599127</v>
      </c>
      <c r="J72" s="102">
        <f t="shared" si="6"/>
        <v>3.6976877782565047</v>
      </c>
      <c r="N72" s="102">
        <f t="shared" si="7"/>
        <v>1.8488438891282524</v>
      </c>
      <c r="O72" s="78">
        <f>'b.チラシ（手書き用）'!$D$5-'b.チラシ（手書き用）'!$U$5</f>
        <v>2</v>
      </c>
      <c r="P72" s="135">
        <f t="shared" si="8"/>
        <v>3.6976877782565047</v>
      </c>
      <c r="Q72" s="110">
        <f t="shared" si="9"/>
        <v>3.6976877782565047</v>
      </c>
    </row>
    <row r="73" spans="2:17">
      <c r="B73" s="94" t="s">
        <v>342</v>
      </c>
      <c r="C73" s="95">
        <v>79.665228194063033</v>
      </c>
      <c r="D73" s="95">
        <v>4.8292843072882548</v>
      </c>
      <c r="E73" s="96">
        <v>1.5512955863517419</v>
      </c>
      <c r="F73" s="96">
        <v>1</v>
      </c>
      <c r="G73" s="99"/>
      <c r="H73" s="109">
        <v>5</v>
      </c>
      <c r="I73" s="102">
        <f t="shared" si="5"/>
        <v>7.7564779317587096</v>
      </c>
      <c r="J73" s="102">
        <f t="shared" si="6"/>
        <v>5</v>
      </c>
      <c r="N73" s="109">
        <f t="shared" si="7"/>
        <v>2.5</v>
      </c>
      <c r="O73" s="78">
        <f>'b.チラシ（手書き用）'!$D$5-'b.チラシ（手書き用）'!$U$5</f>
        <v>2</v>
      </c>
      <c r="P73" s="135">
        <f t="shared" si="8"/>
        <v>5</v>
      </c>
      <c r="Q73" s="110">
        <f t="shared" si="9"/>
        <v>5</v>
      </c>
    </row>
    <row r="74" spans="2:17">
      <c r="B74" s="94" t="s">
        <v>343</v>
      </c>
      <c r="C74" s="95">
        <v>74.892114554727343</v>
      </c>
      <c r="D74" s="95">
        <v>8.4695302950934028</v>
      </c>
      <c r="E74" s="96">
        <v>1.3374404423273183</v>
      </c>
      <c r="F74" s="96">
        <v>1</v>
      </c>
      <c r="G74" s="99"/>
      <c r="H74" s="109">
        <v>5</v>
      </c>
      <c r="I74" s="102">
        <f t="shared" si="5"/>
        <v>6.6872022116365919</v>
      </c>
      <c r="J74" s="102">
        <f t="shared" si="6"/>
        <v>5</v>
      </c>
      <c r="N74" s="109">
        <f t="shared" si="7"/>
        <v>2.5</v>
      </c>
      <c r="O74" s="78">
        <f>'b.チラシ（手書き用）'!$D$5-'b.チラシ（手書き用）'!$U$5</f>
        <v>2</v>
      </c>
      <c r="P74" s="135">
        <f t="shared" si="8"/>
        <v>5</v>
      </c>
      <c r="Q74" s="110">
        <f t="shared" si="9"/>
        <v>5</v>
      </c>
    </row>
    <row r="75" spans="2:17">
      <c r="B75" s="94" t="s">
        <v>344</v>
      </c>
      <c r="C75" s="95">
        <v>83.993723028638684</v>
      </c>
      <c r="D75" s="95">
        <v>4.3074887124396755</v>
      </c>
      <c r="E75" s="96">
        <v>0.87058237033739749</v>
      </c>
      <c r="F75" s="97">
        <v>1</v>
      </c>
      <c r="G75" s="99"/>
      <c r="H75" s="109">
        <v>10</v>
      </c>
      <c r="I75" s="102">
        <f t="shared" si="5"/>
        <v>8.7058237033739747</v>
      </c>
      <c r="J75" s="102">
        <f t="shared" si="6"/>
        <v>10</v>
      </c>
      <c r="N75" s="109">
        <f t="shared" si="7"/>
        <v>5</v>
      </c>
      <c r="O75" s="78">
        <f>'b.チラシ（手書き用）'!$D$5-'b.チラシ（手書き用）'!$U$5</f>
        <v>2</v>
      </c>
      <c r="P75" s="135">
        <f t="shared" si="8"/>
        <v>10</v>
      </c>
      <c r="Q75" s="110">
        <f t="shared" si="9"/>
        <v>10</v>
      </c>
    </row>
    <row r="76" spans="2:17">
      <c r="B76" s="94" t="s">
        <v>345</v>
      </c>
      <c r="C76" s="95">
        <v>72.708251601935402</v>
      </c>
      <c r="D76" s="95">
        <v>3.5852517985611598</v>
      </c>
      <c r="E76" s="97">
        <v>0.61786799148192229</v>
      </c>
      <c r="F76" s="97">
        <v>0.5</v>
      </c>
      <c r="G76" s="99"/>
      <c r="H76" s="109">
        <v>3.5852517985611598</v>
      </c>
      <c r="I76" s="102">
        <f t="shared" si="5"/>
        <v>2.2152123277339331</v>
      </c>
      <c r="J76" s="102">
        <f t="shared" si="6"/>
        <v>1.7926258992805799</v>
      </c>
      <c r="N76" s="109">
        <f t="shared" si="7"/>
        <v>1.7926258992805799</v>
      </c>
      <c r="O76" s="78">
        <f>'b.チラシ（手書き用）'!$D$5-'b.チラシ（手書き用）'!$U$5</f>
        <v>2</v>
      </c>
      <c r="P76" s="135">
        <f t="shared" si="8"/>
        <v>3.5852517985611598</v>
      </c>
      <c r="Q76" s="110">
        <f t="shared" si="9"/>
        <v>1.7926258992805799</v>
      </c>
    </row>
    <row r="77" spans="2:17">
      <c r="B77" s="94" t="s">
        <v>346</v>
      </c>
      <c r="C77" s="95">
        <v>47.155747351902704</v>
      </c>
      <c r="D77" s="95">
        <v>2.2617859123682753</v>
      </c>
      <c r="E77" s="96">
        <v>0.66905513498226954</v>
      </c>
      <c r="F77" s="97">
        <v>0.5</v>
      </c>
      <c r="G77" s="99"/>
      <c r="H77" s="109">
        <v>2.2617859123682753</v>
      </c>
      <c r="I77" s="102">
        <f t="shared" si="5"/>
        <v>1.513259478900552</v>
      </c>
      <c r="J77" s="102">
        <f t="shared" si="6"/>
        <v>1.1308929561841377</v>
      </c>
      <c r="N77" s="109">
        <f t="shared" si="7"/>
        <v>1.1308929561841377</v>
      </c>
      <c r="O77" s="78">
        <f>'b.チラシ（手書き用）'!$D$5-'b.チラシ（手書き用）'!$U$5</f>
        <v>2</v>
      </c>
      <c r="P77" s="135">
        <f t="shared" si="8"/>
        <v>2.2617859123682753</v>
      </c>
      <c r="Q77" s="110">
        <f t="shared" si="9"/>
        <v>1.1308929561841377</v>
      </c>
    </row>
    <row r="78" spans="2:17">
      <c r="B78" s="94" t="s">
        <v>349</v>
      </c>
      <c r="C78" s="95">
        <v>48.058061985092195</v>
      </c>
      <c r="D78" s="95">
        <v>4.2549659863945282</v>
      </c>
      <c r="E78" s="97">
        <v>0.35361462728551335</v>
      </c>
      <c r="F78" s="97">
        <v>0.2</v>
      </c>
      <c r="G78" s="99"/>
      <c r="H78" s="108">
        <v>3</v>
      </c>
      <c r="I78" s="102">
        <f t="shared" si="5"/>
        <v>1.06084388185654</v>
      </c>
      <c r="J78" s="102">
        <f t="shared" si="6"/>
        <v>0.60000000000000009</v>
      </c>
      <c r="N78" s="108">
        <f t="shared" si="7"/>
        <v>1.5</v>
      </c>
      <c r="O78" s="78">
        <f>'b.チラシ（手書き用）'!$D$5-'b.チラシ（手書き用）'!$U$5</f>
        <v>2</v>
      </c>
      <c r="P78" s="135">
        <f t="shared" si="8"/>
        <v>3</v>
      </c>
      <c r="Q78" s="110">
        <f t="shared" si="9"/>
        <v>0.60000000000000009</v>
      </c>
    </row>
    <row r="81" spans="8:18">
      <c r="H81" s="259" t="s">
        <v>470</v>
      </c>
      <c r="I81" s="259"/>
      <c r="J81" s="259"/>
      <c r="N81" s="263" t="s">
        <v>480</v>
      </c>
      <c r="O81" s="264"/>
      <c r="P81" s="264"/>
      <c r="Q81" s="264"/>
    </row>
    <row r="82" spans="8:18">
      <c r="H82" s="79"/>
      <c r="I82" s="79" t="s">
        <v>44</v>
      </c>
      <c r="J82" s="79" t="s">
        <v>402</v>
      </c>
      <c r="N82" s="79"/>
      <c r="O82" s="79"/>
      <c r="P82" s="136" t="s">
        <v>485</v>
      </c>
      <c r="Q82" s="136" t="s">
        <v>486</v>
      </c>
      <c r="R82" s="125" t="s">
        <v>481</v>
      </c>
    </row>
    <row r="83" spans="8:18">
      <c r="H83" s="84" t="s">
        <v>406</v>
      </c>
      <c r="I83" s="83">
        <f>+ROUND(+SUM(I14,I19),0)</f>
        <v>45</v>
      </c>
      <c r="J83" s="83">
        <f t="shared" ref="J83" si="10">+ROUND(+SUM(J14,J19),0)</f>
        <v>30</v>
      </c>
      <c r="N83" s="84" t="s">
        <v>406</v>
      </c>
      <c r="O83" s="83"/>
      <c r="P83" s="83">
        <f>+ROUND(+SUM(Q14,Q19),0)</f>
        <v>30</v>
      </c>
      <c r="Q83" s="83">
        <f t="shared" ref="Q83" si="11">+ROUND(+SUM(Q14,Q19),0)</f>
        <v>30</v>
      </c>
      <c r="R83" s="78" t="b">
        <f t="shared" ref="R83:R89" si="12">J83=P83</f>
        <v>1</v>
      </c>
    </row>
    <row r="84" spans="8:18">
      <c r="H84" s="85" t="s">
        <v>410</v>
      </c>
      <c r="I84" s="83">
        <f>+ROUND(+SUM(I45),0)</f>
        <v>21</v>
      </c>
      <c r="J84" s="83">
        <f t="shared" ref="J84" si="13">+ROUND(+SUM(J45),0)</f>
        <v>10</v>
      </c>
      <c r="K84" s="130" t="s">
        <v>471</v>
      </c>
      <c r="M84" s="130"/>
      <c r="N84" s="85" t="s">
        <v>410</v>
      </c>
      <c r="O84" s="83"/>
      <c r="P84" s="83">
        <f>+ROUND(+SUM(Q45),0)</f>
        <v>10</v>
      </c>
      <c r="Q84" s="137">
        <v>100</v>
      </c>
      <c r="R84" s="78" t="b">
        <f t="shared" si="12"/>
        <v>1</v>
      </c>
    </row>
    <row r="85" spans="8:18">
      <c r="H85" s="89" t="s">
        <v>415</v>
      </c>
      <c r="I85" s="83">
        <f>+ROUND(+SUM(I35:I43,I46:I69,I73:I78),0)</f>
        <v>413</v>
      </c>
      <c r="J85" s="83">
        <f t="shared" ref="J85" si="14">+ROUND(+SUM(J35:J43,J46:J69,J73:J78),0)</f>
        <v>365</v>
      </c>
      <c r="N85" s="89" t="s">
        <v>415</v>
      </c>
      <c r="O85" s="83"/>
      <c r="P85" s="83">
        <f>+ROUND(+SUM(Q35:Q43,Q46:Q69,Q73:Q78),0)</f>
        <v>365</v>
      </c>
      <c r="Q85" s="83">
        <f t="shared" ref="Q85" si="15">+ROUND(+SUM(Q35:Q43,Q46:Q69,Q73:Q78),0)</f>
        <v>365</v>
      </c>
      <c r="R85" s="78" t="b">
        <f t="shared" si="12"/>
        <v>1</v>
      </c>
    </row>
    <row r="86" spans="8:18">
      <c r="H86" s="86" t="s">
        <v>419</v>
      </c>
      <c r="I86" s="83">
        <f>+ROUND(+SUM(I26:I32),0)</f>
        <v>17</v>
      </c>
      <c r="J86" s="83">
        <f t="shared" ref="J86" si="16">+ROUND(+SUM(J26:J32),0)</f>
        <v>11</v>
      </c>
      <c r="N86" s="86" t="s">
        <v>419</v>
      </c>
      <c r="O86" s="83"/>
      <c r="P86" s="83">
        <f>+ROUND(+SUM(Q26:Q32),0)</f>
        <v>11</v>
      </c>
      <c r="Q86" s="83">
        <f t="shared" ref="Q86" si="17">+ROUND(+SUM(Q26:Q32),0)</f>
        <v>11</v>
      </c>
      <c r="R86" s="78" t="b">
        <f t="shared" si="12"/>
        <v>1</v>
      </c>
    </row>
    <row r="87" spans="8:18">
      <c r="H87" s="88" t="s">
        <v>423</v>
      </c>
      <c r="I87" s="83">
        <f>+ROUND(+SUM(I5,I33:I34),0)</f>
        <v>37</v>
      </c>
      <c r="J87" s="83">
        <f t="shared" ref="J87" si="18">+ROUND(+SUM(J5,J33:J34),0)</f>
        <v>17</v>
      </c>
      <c r="N87" s="88" t="s">
        <v>423</v>
      </c>
      <c r="O87" s="83"/>
      <c r="P87" s="83">
        <f>+ROUND(+SUM(Q5,Q33:Q34),0)</f>
        <v>17</v>
      </c>
      <c r="Q87" s="83">
        <f t="shared" ref="Q87" si="19">+ROUND(+SUM(Q5,Q33:Q34),0)</f>
        <v>17</v>
      </c>
      <c r="R87" s="78" t="b">
        <f t="shared" si="12"/>
        <v>1</v>
      </c>
    </row>
    <row r="88" spans="8:18">
      <c r="H88" s="126" t="s">
        <v>427</v>
      </c>
      <c r="I88" s="83">
        <f>+ROUND(+SUM(I7,I44),0)</f>
        <v>12</v>
      </c>
      <c r="J88" s="83">
        <f t="shared" ref="J88" si="20">+ROUND(+SUM(J7,J44),0)</f>
        <v>6</v>
      </c>
      <c r="N88" s="126" t="s">
        <v>427</v>
      </c>
      <c r="O88" s="83"/>
      <c r="P88" s="83">
        <f>+ROUND(+SUM(Q7,Q44),0)</f>
        <v>6</v>
      </c>
      <c r="Q88" s="83">
        <f t="shared" ref="Q88" si="21">+ROUND(+SUM(Q7,Q44),0)</f>
        <v>6</v>
      </c>
      <c r="R88" s="78" t="b">
        <f t="shared" si="12"/>
        <v>1</v>
      </c>
    </row>
    <row r="89" spans="8:18" ht="89.25" customHeight="1" thickBot="1">
      <c r="H89" s="127" t="s">
        <v>428</v>
      </c>
      <c r="I89" s="128">
        <f>+ROUND(+SUM(I6,I8:I13,I15:I18,I20:I25,I70:I72),0)</f>
        <v>298</v>
      </c>
      <c r="J89" s="128">
        <f t="shared" ref="J89" si="22">+ROUND(+SUM(J6,J8:J13,J15:J18,J20:J25,J70:J72),0)</f>
        <v>118</v>
      </c>
      <c r="N89" s="127" t="s">
        <v>428</v>
      </c>
      <c r="O89" s="128"/>
      <c r="P89" s="128">
        <f>+ROUND(+SUM(Q6,Q8:Q13,Q15:Q18,Q20:Q25,Q70:Q72),0)</f>
        <v>118</v>
      </c>
      <c r="Q89" s="128">
        <f t="shared" ref="Q89" si="23">+ROUND(+SUM(Q6,Q8:Q13,Q15:Q18,Q20:Q25,Q70:Q72),0)</f>
        <v>118</v>
      </c>
      <c r="R89" s="78" t="b">
        <f t="shared" si="12"/>
        <v>1</v>
      </c>
    </row>
    <row r="90" spans="8:18" ht="13.2" thickTop="1">
      <c r="H90" s="79"/>
      <c r="I90" s="124">
        <f>+SUM(I83:I89)</f>
        <v>843</v>
      </c>
      <c r="J90" s="124">
        <f>+SUM(J83:J89)</f>
        <v>557</v>
      </c>
      <c r="N90" s="79"/>
      <c r="O90" s="124"/>
      <c r="P90" s="124">
        <f>+SUM(P83:P89)</f>
        <v>557</v>
      </c>
      <c r="Q90" s="124">
        <f>+SUM(Q83:Q89)</f>
        <v>647</v>
      </c>
    </row>
  </sheetData>
  <mergeCells count="4">
    <mergeCell ref="H3:J3"/>
    <mergeCell ref="N3:Q3"/>
    <mergeCell ref="H81:J81"/>
    <mergeCell ref="N81:Q81"/>
  </mergeCells>
  <phoneticPr fontId="1"/>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34998626667073579"/>
    <pageSetUpPr fitToPage="1"/>
  </sheetPr>
  <dimension ref="A1:V383"/>
  <sheetViews>
    <sheetView topLeftCell="E358" zoomScale="70" workbookViewId="0">
      <selection activeCell="N26" sqref="N26:U26"/>
    </sheetView>
  </sheetViews>
  <sheetFormatPr defaultColWidth="9" defaultRowHeight="13.2"/>
  <cols>
    <col min="1" max="1" width="54.33203125" style="10" customWidth="1"/>
    <col min="2" max="6" width="9" style="10"/>
    <col min="7" max="7" width="23.77734375" style="10" customWidth="1"/>
    <col min="8" max="10" width="9" style="10"/>
    <col min="11" max="11" width="17" style="10" customWidth="1"/>
    <col min="12" max="14" width="9" style="10"/>
    <col min="15" max="15" width="18.77734375" style="10" customWidth="1"/>
    <col min="16" max="18" width="9" style="10"/>
    <col min="19" max="19" width="28.6640625" style="10" customWidth="1"/>
    <col min="20" max="16384" width="9" style="10"/>
  </cols>
  <sheetData>
    <row r="1" spans="1:22" ht="13.8" thickBot="1"/>
    <row r="2" spans="1:22" ht="55.2" thickTop="1" thickBot="1">
      <c r="A2" s="11" t="s">
        <v>34</v>
      </c>
      <c r="B2" s="12" t="s">
        <v>35</v>
      </c>
      <c r="C2" s="13" t="s">
        <v>36</v>
      </c>
      <c r="D2" s="14" t="s">
        <v>37</v>
      </c>
      <c r="E2" s="15" t="s">
        <v>38</v>
      </c>
      <c r="G2" s="274" t="s">
        <v>39</v>
      </c>
      <c r="H2" s="274"/>
      <c r="I2" s="274"/>
      <c r="J2" s="16"/>
      <c r="K2" s="275" t="s">
        <v>40</v>
      </c>
      <c r="L2" s="275"/>
      <c r="M2" s="17"/>
      <c r="N2" s="17"/>
      <c r="O2" s="276" t="s">
        <v>41</v>
      </c>
      <c r="P2" s="276"/>
      <c r="Q2" s="18"/>
      <c r="R2" s="18"/>
      <c r="S2" s="277" t="s">
        <v>42</v>
      </c>
      <c r="T2" s="277"/>
      <c r="U2" s="19"/>
      <c r="V2" s="19"/>
    </row>
    <row r="3" spans="1:22" ht="14.4" thickTop="1" thickBot="1">
      <c r="A3" s="20"/>
      <c r="B3" s="21"/>
      <c r="C3" s="22"/>
      <c r="D3" s="23"/>
      <c r="E3" s="24"/>
      <c r="G3" s="25" t="s">
        <v>43</v>
      </c>
      <c r="H3" s="26" t="s">
        <v>44</v>
      </c>
      <c r="I3" s="26" t="s">
        <v>38</v>
      </c>
      <c r="J3" s="26"/>
      <c r="K3" s="25" t="s">
        <v>43</v>
      </c>
      <c r="L3" s="26" t="s">
        <v>44</v>
      </c>
      <c r="M3" s="26" t="s">
        <v>38</v>
      </c>
      <c r="N3" s="26"/>
      <c r="O3" s="25" t="s">
        <v>43</v>
      </c>
      <c r="P3" s="26" t="s">
        <v>44</v>
      </c>
      <c r="Q3" s="26" t="s">
        <v>38</v>
      </c>
      <c r="R3" s="26"/>
      <c r="S3" s="25" t="s">
        <v>43</v>
      </c>
      <c r="T3" s="26" t="s">
        <v>44</v>
      </c>
      <c r="U3" s="26" t="s">
        <v>38</v>
      </c>
      <c r="V3" s="26"/>
    </row>
    <row r="4" spans="1:22" ht="14.4" thickTop="1">
      <c r="A4" s="27" t="s">
        <v>45</v>
      </c>
      <c r="B4" s="28">
        <v>74.512880868314369</v>
      </c>
      <c r="C4" s="29">
        <v>1.4145314145314172</v>
      </c>
      <c r="D4" s="30">
        <v>9.4654190903414612</v>
      </c>
      <c r="E4" s="30">
        <v>10</v>
      </c>
      <c r="G4" s="31">
        <v>1</v>
      </c>
      <c r="H4" s="32">
        <f>+G4*D4</f>
        <v>9.4654190903414612</v>
      </c>
      <c r="I4" s="32">
        <f>+G4*E4</f>
        <v>10</v>
      </c>
      <c r="J4" s="32"/>
      <c r="K4" s="33">
        <v>2</v>
      </c>
      <c r="L4" s="32">
        <f>+K4*D4</f>
        <v>18.930838180682922</v>
      </c>
      <c r="M4" s="32">
        <f t="shared" ref="M4:M67" si="0">+K4*E4</f>
        <v>20</v>
      </c>
      <c r="N4" s="32"/>
      <c r="P4" s="32">
        <f t="shared" ref="P4:P67" si="1">+O4*D4</f>
        <v>0</v>
      </c>
      <c r="Q4" s="32">
        <f t="shared" ref="Q4:Q67" si="2">+O4*E4</f>
        <v>0</v>
      </c>
      <c r="R4" s="32"/>
      <c r="T4" s="32">
        <f t="shared" ref="T4:T67" si="3">+S4*D4</f>
        <v>0</v>
      </c>
      <c r="U4" s="32">
        <f t="shared" ref="U4:U67" si="4">+S4*E4</f>
        <v>0</v>
      </c>
      <c r="V4" s="32"/>
    </row>
    <row r="5" spans="1:22" ht="13.8">
      <c r="A5" s="34" t="s">
        <v>46</v>
      </c>
      <c r="B5" s="35">
        <v>30.247155747351901</v>
      </c>
      <c r="C5" s="36">
        <v>1.1872027669693035</v>
      </c>
      <c r="D5" s="30">
        <v>10.528734590282836</v>
      </c>
      <c r="E5" s="30">
        <v>5</v>
      </c>
      <c r="G5" s="31">
        <v>1</v>
      </c>
      <c r="H5" s="32">
        <f t="shared" ref="H5:H67" si="5">+G5*D5</f>
        <v>10.528734590282836</v>
      </c>
      <c r="I5" s="32">
        <f>+G5*E5</f>
        <v>5</v>
      </c>
      <c r="J5" s="32"/>
      <c r="L5" s="32">
        <f t="shared" ref="L5:L67" si="6">+K5*D5</f>
        <v>0</v>
      </c>
      <c r="M5" s="32">
        <f t="shared" si="0"/>
        <v>0</v>
      </c>
      <c r="N5" s="32"/>
      <c r="P5" s="32">
        <f t="shared" si="1"/>
        <v>0</v>
      </c>
      <c r="Q5" s="32">
        <f t="shared" si="2"/>
        <v>0</v>
      </c>
      <c r="R5" s="32"/>
      <c r="T5" s="32">
        <f t="shared" si="3"/>
        <v>0</v>
      </c>
      <c r="U5" s="32">
        <f t="shared" si="4"/>
        <v>0</v>
      </c>
      <c r="V5" s="32"/>
    </row>
    <row r="6" spans="1:22" ht="13.8">
      <c r="A6" s="34" t="s">
        <v>47</v>
      </c>
      <c r="B6" s="35">
        <v>39.924153262717404</v>
      </c>
      <c r="C6" s="36">
        <v>1.381591876842452</v>
      </c>
      <c r="D6" s="30">
        <v>5.5574212271973504</v>
      </c>
      <c r="E6" s="30">
        <v>1</v>
      </c>
      <c r="G6" s="31">
        <v>1</v>
      </c>
      <c r="H6" s="32">
        <f t="shared" si="5"/>
        <v>5.5574212271973504</v>
      </c>
      <c r="I6" s="32">
        <f t="shared" ref="I6:I67" si="7">+G6*E6</f>
        <v>1</v>
      </c>
      <c r="J6" s="32"/>
      <c r="L6" s="32">
        <f t="shared" si="6"/>
        <v>0</v>
      </c>
      <c r="M6" s="32">
        <f t="shared" si="0"/>
        <v>0</v>
      </c>
      <c r="N6" s="32"/>
      <c r="P6" s="32">
        <f t="shared" si="1"/>
        <v>0</v>
      </c>
      <c r="Q6" s="32">
        <f t="shared" si="2"/>
        <v>0</v>
      </c>
      <c r="R6" s="32"/>
      <c r="T6" s="32">
        <f t="shared" si="3"/>
        <v>0</v>
      </c>
      <c r="U6" s="32">
        <f t="shared" si="4"/>
        <v>0</v>
      </c>
      <c r="V6" s="32"/>
    </row>
    <row r="7" spans="1:22" ht="13.8">
      <c r="A7" s="34" t="s">
        <v>48</v>
      </c>
      <c r="B7" s="35">
        <v>33.163332025630964</v>
      </c>
      <c r="C7" s="36">
        <v>2.0678233438485827</v>
      </c>
      <c r="D7" s="30">
        <v>1.1419097381717958</v>
      </c>
      <c r="E7" s="37">
        <v>0.5</v>
      </c>
      <c r="G7" s="31">
        <v>4</v>
      </c>
      <c r="H7" s="32">
        <f t="shared" si="5"/>
        <v>4.567638952687183</v>
      </c>
      <c r="I7" s="32">
        <f t="shared" si="7"/>
        <v>2</v>
      </c>
      <c r="J7" s="32"/>
      <c r="L7" s="32">
        <f t="shared" si="6"/>
        <v>0</v>
      </c>
      <c r="M7" s="32">
        <f t="shared" si="0"/>
        <v>0</v>
      </c>
      <c r="N7" s="32"/>
      <c r="P7" s="32">
        <f t="shared" si="1"/>
        <v>0</v>
      </c>
      <c r="Q7" s="32">
        <f t="shared" si="2"/>
        <v>0</v>
      </c>
      <c r="R7" s="32"/>
      <c r="T7" s="32">
        <f t="shared" si="3"/>
        <v>0</v>
      </c>
      <c r="U7" s="32">
        <f t="shared" si="4"/>
        <v>0</v>
      </c>
      <c r="V7" s="32"/>
    </row>
    <row r="8" spans="1:22" ht="13.8">
      <c r="A8" s="34" t="s">
        <v>49</v>
      </c>
      <c r="B8" s="35">
        <v>38.773375179809079</v>
      </c>
      <c r="C8" s="36">
        <v>1.1133220910623947</v>
      </c>
      <c r="D8" s="30">
        <v>6.0228998655913921</v>
      </c>
      <c r="E8" s="30">
        <v>5</v>
      </c>
      <c r="G8" s="38"/>
      <c r="H8" s="32">
        <f t="shared" si="5"/>
        <v>0</v>
      </c>
      <c r="I8" s="32">
        <f t="shared" si="7"/>
        <v>0</v>
      </c>
      <c r="J8" s="32"/>
      <c r="L8" s="32">
        <f t="shared" si="6"/>
        <v>0</v>
      </c>
      <c r="M8" s="32">
        <f t="shared" si="0"/>
        <v>0</v>
      </c>
      <c r="N8" s="32"/>
      <c r="P8" s="32">
        <f t="shared" si="1"/>
        <v>0</v>
      </c>
      <c r="Q8" s="32">
        <f t="shared" si="2"/>
        <v>0</v>
      </c>
      <c r="R8" s="32"/>
      <c r="T8" s="32">
        <f t="shared" si="3"/>
        <v>0</v>
      </c>
      <c r="U8" s="32">
        <f t="shared" si="4"/>
        <v>0</v>
      </c>
      <c r="V8" s="32"/>
    </row>
    <row r="9" spans="1:22" ht="13.8">
      <c r="A9" s="34" t="s">
        <v>50</v>
      </c>
      <c r="B9" s="35">
        <v>18.556296586896824</v>
      </c>
      <c r="C9" s="36">
        <v>1.1303735024665265</v>
      </c>
      <c r="D9" s="30">
        <v>24.23035532843225</v>
      </c>
      <c r="E9" s="30">
        <v>15</v>
      </c>
      <c r="G9" s="31">
        <v>1</v>
      </c>
      <c r="H9" s="32">
        <f t="shared" si="5"/>
        <v>24.23035532843225</v>
      </c>
      <c r="I9" s="32">
        <f t="shared" si="7"/>
        <v>15</v>
      </c>
      <c r="J9" s="32"/>
      <c r="L9" s="32">
        <f t="shared" si="6"/>
        <v>0</v>
      </c>
      <c r="M9" s="32">
        <f t="shared" si="0"/>
        <v>0</v>
      </c>
      <c r="N9" s="32"/>
      <c r="P9" s="32">
        <f t="shared" si="1"/>
        <v>0</v>
      </c>
      <c r="Q9" s="32">
        <f t="shared" si="2"/>
        <v>0</v>
      </c>
      <c r="R9" s="32"/>
      <c r="T9" s="32">
        <f t="shared" si="3"/>
        <v>0</v>
      </c>
      <c r="U9" s="32">
        <f t="shared" si="4"/>
        <v>0</v>
      </c>
      <c r="V9" s="32"/>
    </row>
    <row r="10" spans="1:22" ht="13.8">
      <c r="A10" s="34" t="s">
        <v>51</v>
      </c>
      <c r="B10" s="35">
        <v>16.071662089708383</v>
      </c>
      <c r="C10" s="36">
        <v>1.4515866558177384</v>
      </c>
      <c r="D10" s="30">
        <v>1.2993918918918905</v>
      </c>
      <c r="E10" s="30">
        <v>1</v>
      </c>
      <c r="G10" s="38"/>
      <c r="H10" s="32">
        <f t="shared" si="5"/>
        <v>0</v>
      </c>
      <c r="I10" s="32">
        <f t="shared" si="7"/>
        <v>0</v>
      </c>
      <c r="J10" s="32"/>
      <c r="L10" s="32">
        <f t="shared" si="6"/>
        <v>0</v>
      </c>
      <c r="M10" s="32">
        <f t="shared" si="0"/>
        <v>0</v>
      </c>
      <c r="N10" s="32"/>
      <c r="P10" s="32">
        <f t="shared" si="1"/>
        <v>0</v>
      </c>
      <c r="Q10" s="32">
        <f t="shared" si="2"/>
        <v>0</v>
      </c>
      <c r="R10" s="32"/>
      <c r="T10" s="32">
        <f t="shared" si="3"/>
        <v>0</v>
      </c>
      <c r="U10" s="32">
        <f t="shared" si="4"/>
        <v>0</v>
      </c>
      <c r="V10" s="32"/>
    </row>
    <row r="11" spans="1:22" ht="13.8">
      <c r="A11" s="34" t="s">
        <v>52</v>
      </c>
      <c r="B11" s="35">
        <v>66.705897737674903</v>
      </c>
      <c r="C11" s="36">
        <v>2.1689864732405431</v>
      </c>
      <c r="D11" s="30">
        <v>3.6206077835725905</v>
      </c>
      <c r="E11" s="30">
        <v>1</v>
      </c>
      <c r="G11" s="38"/>
      <c r="H11" s="32">
        <f t="shared" si="5"/>
        <v>0</v>
      </c>
      <c r="I11" s="32">
        <f t="shared" si="7"/>
        <v>0</v>
      </c>
      <c r="J11" s="32"/>
      <c r="L11" s="32">
        <f t="shared" si="6"/>
        <v>0</v>
      </c>
      <c r="M11" s="32">
        <f t="shared" si="0"/>
        <v>0</v>
      </c>
      <c r="N11" s="32"/>
      <c r="O11" s="33">
        <v>2</v>
      </c>
      <c r="P11" s="32">
        <f t="shared" si="1"/>
        <v>7.241215567145181</v>
      </c>
      <c r="Q11" s="32">
        <f t="shared" si="2"/>
        <v>2</v>
      </c>
      <c r="R11" s="32"/>
      <c r="S11" s="39">
        <v>2</v>
      </c>
      <c r="T11" s="32">
        <f t="shared" si="3"/>
        <v>7.241215567145181</v>
      </c>
      <c r="U11" s="32">
        <f t="shared" si="4"/>
        <v>2</v>
      </c>
      <c r="V11" s="32"/>
    </row>
    <row r="12" spans="1:22" ht="13.8">
      <c r="A12" s="34" t="s">
        <v>53</v>
      </c>
      <c r="B12" s="35">
        <v>29.357918137831827</v>
      </c>
      <c r="C12" s="36">
        <v>1.2775055679287335</v>
      </c>
      <c r="D12" s="30">
        <v>6.4845409841992954</v>
      </c>
      <c r="E12" s="30">
        <v>5</v>
      </c>
      <c r="G12" s="38"/>
      <c r="H12" s="32">
        <f t="shared" si="5"/>
        <v>0</v>
      </c>
      <c r="I12" s="32">
        <f t="shared" si="7"/>
        <v>0</v>
      </c>
      <c r="J12" s="32"/>
      <c r="L12" s="32">
        <f t="shared" si="6"/>
        <v>0</v>
      </c>
      <c r="M12" s="32">
        <f t="shared" si="0"/>
        <v>0</v>
      </c>
      <c r="N12" s="32"/>
      <c r="P12" s="32">
        <f t="shared" si="1"/>
        <v>0</v>
      </c>
      <c r="Q12" s="32">
        <f t="shared" si="2"/>
        <v>0</v>
      </c>
      <c r="R12" s="32"/>
      <c r="S12" s="10">
        <v>1</v>
      </c>
      <c r="T12" s="32">
        <f t="shared" si="3"/>
        <v>6.4845409841992954</v>
      </c>
      <c r="U12" s="32">
        <f t="shared" si="4"/>
        <v>5</v>
      </c>
      <c r="V12" s="32"/>
    </row>
    <row r="13" spans="1:22" ht="13.8">
      <c r="A13" s="34" t="s">
        <v>54</v>
      </c>
      <c r="B13" s="35">
        <v>40.238001830783318</v>
      </c>
      <c r="C13" s="36">
        <v>1.5879103022424428</v>
      </c>
      <c r="D13" s="30">
        <v>4.9464017521902388</v>
      </c>
      <c r="E13" s="30">
        <v>5</v>
      </c>
      <c r="G13" s="38"/>
      <c r="H13" s="32">
        <f t="shared" si="5"/>
        <v>0</v>
      </c>
      <c r="I13" s="32">
        <f t="shared" si="7"/>
        <v>0</v>
      </c>
      <c r="J13" s="32"/>
      <c r="L13" s="32">
        <f t="shared" si="6"/>
        <v>0</v>
      </c>
      <c r="M13" s="32">
        <f t="shared" si="0"/>
        <v>0</v>
      </c>
      <c r="N13" s="32"/>
      <c r="O13" s="33">
        <v>2</v>
      </c>
      <c r="P13" s="32">
        <f t="shared" si="1"/>
        <v>9.8928035043804776</v>
      </c>
      <c r="Q13" s="32">
        <f t="shared" si="2"/>
        <v>10</v>
      </c>
      <c r="R13" s="32"/>
      <c r="T13" s="32">
        <f t="shared" si="3"/>
        <v>0</v>
      </c>
      <c r="U13" s="32">
        <f t="shared" si="4"/>
        <v>0</v>
      </c>
      <c r="V13" s="32"/>
    </row>
    <row r="14" spans="1:22" ht="13.8">
      <c r="A14" s="34" t="s">
        <v>55</v>
      </c>
      <c r="B14" s="35">
        <v>42.539557996599974</v>
      </c>
      <c r="C14" s="36">
        <v>1.180141407931139</v>
      </c>
      <c r="D14" s="30">
        <v>2.3321913762551691</v>
      </c>
      <c r="E14" s="30">
        <v>1</v>
      </c>
      <c r="G14" s="31">
        <v>1</v>
      </c>
      <c r="H14" s="32">
        <f t="shared" si="5"/>
        <v>2.3321913762551691</v>
      </c>
      <c r="I14" s="32">
        <f t="shared" si="7"/>
        <v>1</v>
      </c>
      <c r="J14" s="32"/>
      <c r="L14" s="32">
        <f t="shared" si="6"/>
        <v>0</v>
      </c>
      <c r="M14" s="32">
        <f t="shared" si="0"/>
        <v>0</v>
      </c>
      <c r="N14" s="32"/>
      <c r="P14" s="32">
        <f t="shared" si="1"/>
        <v>0</v>
      </c>
      <c r="Q14" s="32">
        <f t="shared" si="2"/>
        <v>0</v>
      </c>
      <c r="R14" s="32"/>
      <c r="T14" s="32">
        <f t="shared" si="3"/>
        <v>0</v>
      </c>
      <c r="U14" s="32">
        <f t="shared" si="4"/>
        <v>0</v>
      </c>
      <c r="V14" s="32"/>
    </row>
    <row r="15" spans="1:22" ht="13.8">
      <c r="A15" s="34" t="s">
        <v>56</v>
      </c>
      <c r="B15" s="35">
        <v>46.174970576696744</v>
      </c>
      <c r="C15" s="36">
        <v>1.8920985556499592</v>
      </c>
      <c r="D15" s="30">
        <v>0.89477117510385085</v>
      </c>
      <c r="E15" s="37">
        <v>0.5</v>
      </c>
      <c r="G15" s="38"/>
      <c r="H15" s="32">
        <f t="shared" si="5"/>
        <v>0</v>
      </c>
      <c r="I15" s="32">
        <f t="shared" si="7"/>
        <v>0</v>
      </c>
      <c r="J15" s="32"/>
      <c r="L15" s="32">
        <f t="shared" si="6"/>
        <v>0</v>
      </c>
      <c r="M15" s="32">
        <f t="shared" si="0"/>
        <v>0</v>
      </c>
      <c r="N15" s="32"/>
      <c r="O15" s="33">
        <v>2</v>
      </c>
      <c r="P15" s="32">
        <f t="shared" si="1"/>
        <v>1.7895423502077017</v>
      </c>
      <c r="Q15" s="32">
        <f t="shared" si="2"/>
        <v>1</v>
      </c>
      <c r="R15" s="32"/>
      <c r="T15" s="32">
        <f t="shared" si="3"/>
        <v>0</v>
      </c>
      <c r="U15" s="32">
        <f t="shared" si="4"/>
        <v>0</v>
      </c>
      <c r="V15" s="32"/>
    </row>
    <row r="16" spans="1:22" ht="13.8">
      <c r="A16" s="34" t="s">
        <v>57</v>
      </c>
      <c r="B16" s="35">
        <v>53.01425395579966</v>
      </c>
      <c r="C16" s="36">
        <v>1.7757770103601382</v>
      </c>
      <c r="D16" s="30">
        <v>4.9364773495605263</v>
      </c>
      <c r="E16" s="30">
        <v>5</v>
      </c>
      <c r="G16" s="38"/>
      <c r="H16" s="32">
        <f t="shared" si="5"/>
        <v>0</v>
      </c>
      <c r="I16" s="32">
        <f t="shared" si="7"/>
        <v>0</v>
      </c>
      <c r="J16" s="32"/>
      <c r="L16" s="32">
        <f t="shared" si="6"/>
        <v>0</v>
      </c>
      <c r="M16" s="32">
        <f t="shared" si="0"/>
        <v>0</v>
      </c>
      <c r="N16" s="32"/>
      <c r="O16" s="40">
        <v>2</v>
      </c>
      <c r="P16" s="32">
        <f t="shared" si="1"/>
        <v>9.8729546991210526</v>
      </c>
      <c r="Q16" s="32">
        <f t="shared" si="2"/>
        <v>10</v>
      </c>
      <c r="R16" s="32"/>
      <c r="T16" s="32">
        <f t="shared" si="3"/>
        <v>0</v>
      </c>
      <c r="U16" s="32">
        <f t="shared" si="4"/>
        <v>0</v>
      </c>
      <c r="V16" s="32"/>
    </row>
    <row r="17" spans="1:22" ht="13.8">
      <c r="A17" s="34" t="s">
        <v>58</v>
      </c>
      <c r="B17" s="35">
        <v>17.549365764352036</v>
      </c>
      <c r="C17" s="36">
        <v>1.5789865871833071</v>
      </c>
      <c r="D17" s="30">
        <v>17.546697467488038</v>
      </c>
      <c r="E17" s="30">
        <v>15</v>
      </c>
      <c r="G17" s="38"/>
      <c r="H17" s="32">
        <f t="shared" si="5"/>
        <v>0</v>
      </c>
      <c r="I17" s="32">
        <f t="shared" si="7"/>
        <v>0</v>
      </c>
      <c r="J17" s="32"/>
      <c r="L17" s="32">
        <f t="shared" si="6"/>
        <v>0</v>
      </c>
      <c r="M17" s="32">
        <f t="shared" si="0"/>
        <v>0</v>
      </c>
      <c r="N17" s="32"/>
      <c r="P17" s="32">
        <f t="shared" si="1"/>
        <v>0</v>
      </c>
      <c r="Q17" s="32">
        <f t="shared" si="2"/>
        <v>0</v>
      </c>
      <c r="R17" s="32"/>
      <c r="T17" s="32">
        <f t="shared" si="3"/>
        <v>0</v>
      </c>
      <c r="U17" s="32">
        <f t="shared" si="4"/>
        <v>0</v>
      </c>
      <c r="V17" s="32"/>
    </row>
    <row r="18" spans="1:22" ht="13.8">
      <c r="A18" s="34" t="s">
        <v>59</v>
      </c>
      <c r="B18" s="35">
        <v>40.865698966915133</v>
      </c>
      <c r="C18" s="36">
        <v>1.1001600000000027</v>
      </c>
      <c r="D18" s="30">
        <v>7.5806149231346085</v>
      </c>
      <c r="E18" s="30">
        <v>5</v>
      </c>
      <c r="G18" s="38"/>
      <c r="H18" s="32">
        <f t="shared" si="5"/>
        <v>0</v>
      </c>
      <c r="I18" s="32">
        <f t="shared" si="7"/>
        <v>0</v>
      </c>
      <c r="J18" s="32"/>
      <c r="L18" s="32">
        <f t="shared" si="6"/>
        <v>0</v>
      </c>
      <c r="M18" s="32">
        <f t="shared" si="0"/>
        <v>0</v>
      </c>
      <c r="N18" s="32"/>
      <c r="P18" s="32">
        <f t="shared" si="1"/>
        <v>0</v>
      </c>
      <c r="Q18" s="32">
        <f t="shared" si="2"/>
        <v>0</v>
      </c>
      <c r="R18" s="32"/>
      <c r="S18" s="41">
        <v>1</v>
      </c>
      <c r="T18" s="32">
        <f t="shared" si="3"/>
        <v>7.5806149231346085</v>
      </c>
      <c r="U18" s="32">
        <f t="shared" si="4"/>
        <v>5</v>
      </c>
      <c r="V18" s="32"/>
    </row>
    <row r="19" spans="1:22" ht="13.8">
      <c r="A19" s="34" t="s">
        <v>60</v>
      </c>
      <c r="B19" s="35">
        <v>12.305479272917484</v>
      </c>
      <c r="C19" s="36">
        <v>1.0850159404888404</v>
      </c>
      <c r="D19" s="30">
        <v>5.0197023809523804</v>
      </c>
      <c r="E19" s="30">
        <v>5</v>
      </c>
      <c r="G19" s="38"/>
      <c r="H19" s="32">
        <f t="shared" si="5"/>
        <v>0</v>
      </c>
      <c r="I19" s="32">
        <f t="shared" si="7"/>
        <v>0</v>
      </c>
      <c r="J19" s="32"/>
      <c r="L19" s="32">
        <f t="shared" si="6"/>
        <v>0</v>
      </c>
      <c r="M19" s="32">
        <f t="shared" si="0"/>
        <v>0</v>
      </c>
      <c r="N19" s="32"/>
      <c r="P19" s="32">
        <f t="shared" si="1"/>
        <v>0</v>
      </c>
      <c r="Q19" s="32">
        <f t="shared" si="2"/>
        <v>0</v>
      </c>
      <c r="R19" s="32"/>
      <c r="S19" s="10">
        <v>1</v>
      </c>
      <c r="T19" s="32">
        <f t="shared" si="3"/>
        <v>5.0197023809523804</v>
      </c>
      <c r="U19" s="32">
        <f t="shared" si="4"/>
        <v>5</v>
      </c>
      <c r="V19" s="32"/>
    </row>
    <row r="20" spans="1:22" ht="13.8">
      <c r="A20" s="34" t="s">
        <v>61</v>
      </c>
      <c r="B20" s="35">
        <v>96.325356348894985</v>
      </c>
      <c r="C20" s="36">
        <v>12.937143632907949</v>
      </c>
      <c r="D20" s="30">
        <v>3.0432475955211342</v>
      </c>
      <c r="E20" s="30">
        <v>1</v>
      </c>
      <c r="G20" s="38">
        <v>4</v>
      </c>
      <c r="H20" s="32">
        <f t="shared" si="5"/>
        <v>12.172990382084537</v>
      </c>
      <c r="I20" s="32">
        <f t="shared" si="7"/>
        <v>4</v>
      </c>
      <c r="J20" s="32"/>
      <c r="L20" s="32">
        <f t="shared" si="6"/>
        <v>0</v>
      </c>
      <c r="M20" s="32">
        <f t="shared" si="0"/>
        <v>0</v>
      </c>
      <c r="N20" s="32"/>
      <c r="O20" s="10">
        <v>2</v>
      </c>
      <c r="P20" s="32">
        <f t="shared" si="1"/>
        <v>6.0864951910422684</v>
      </c>
      <c r="Q20" s="32">
        <f t="shared" si="2"/>
        <v>2</v>
      </c>
      <c r="R20" s="32"/>
      <c r="S20" s="10">
        <v>2</v>
      </c>
      <c r="T20" s="32">
        <f t="shared" si="3"/>
        <v>6.0864951910422684</v>
      </c>
      <c r="U20" s="32">
        <f t="shared" si="4"/>
        <v>2</v>
      </c>
      <c r="V20" s="32"/>
    </row>
    <row r="21" spans="1:22" ht="13.8">
      <c r="A21" s="34" t="s">
        <v>62</v>
      </c>
      <c r="B21" s="35">
        <v>63.619720151693471</v>
      </c>
      <c r="C21" s="36">
        <v>2.0832476875642412</v>
      </c>
      <c r="D21" s="30">
        <v>1.3160210902422043</v>
      </c>
      <c r="E21" s="37">
        <v>0.5</v>
      </c>
      <c r="G21" s="38">
        <v>1</v>
      </c>
      <c r="H21" s="32">
        <f t="shared" si="5"/>
        <v>1.3160210902422043</v>
      </c>
      <c r="I21" s="32">
        <f t="shared" si="7"/>
        <v>0.5</v>
      </c>
      <c r="J21" s="32"/>
      <c r="L21" s="32">
        <f t="shared" si="6"/>
        <v>0</v>
      </c>
      <c r="M21" s="32">
        <f t="shared" si="0"/>
        <v>0</v>
      </c>
      <c r="N21" s="32"/>
      <c r="P21" s="32">
        <f t="shared" si="1"/>
        <v>0</v>
      </c>
      <c r="Q21" s="32">
        <f t="shared" si="2"/>
        <v>0</v>
      </c>
      <c r="R21" s="32"/>
      <c r="T21" s="32">
        <f t="shared" si="3"/>
        <v>0</v>
      </c>
      <c r="U21" s="32">
        <f t="shared" si="4"/>
        <v>0</v>
      </c>
      <c r="V21" s="32"/>
    </row>
    <row r="22" spans="1:22" ht="13.8">
      <c r="A22" s="34" t="s">
        <v>63</v>
      </c>
      <c r="B22" s="35">
        <v>65.097423826337135</v>
      </c>
      <c r="C22" s="36">
        <v>1.9622338288469237</v>
      </c>
      <c r="D22" s="30">
        <v>4.3509303839628881</v>
      </c>
      <c r="E22" s="30">
        <v>1</v>
      </c>
      <c r="G22" s="38">
        <v>1</v>
      </c>
      <c r="H22" s="32">
        <f t="shared" si="5"/>
        <v>4.3509303839628881</v>
      </c>
      <c r="I22" s="32">
        <f t="shared" si="7"/>
        <v>1</v>
      </c>
      <c r="J22" s="32"/>
      <c r="L22" s="32">
        <f t="shared" si="6"/>
        <v>0</v>
      </c>
      <c r="M22" s="32">
        <f t="shared" si="0"/>
        <v>0</v>
      </c>
      <c r="N22" s="32"/>
      <c r="P22" s="32">
        <f t="shared" si="1"/>
        <v>0</v>
      </c>
      <c r="Q22" s="32">
        <f t="shared" si="2"/>
        <v>0</v>
      </c>
      <c r="R22" s="32"/>
      <c r="T22" s="32">
        <f t="shared" si="3"/>
        <v>0</v>
      </c>
      <c r="U22" s="32">
        <f t="shared" si="4"/>
        <v>0</v>
      </c>
      <c r="V22" s="32"/>
    </row>
    <row r="23" spans="1:22" ht="13.8">
      <c r="A23" s="34" t="s">
        <v>64</v>
      </c>
      <c r="B23" s="35">
        <v>83.39217993984569</v>
      </c>
      <c r="C23" s="36">
        <v>3.1486592441586927</v>
      </c>
      <c r="D23" s="30">
        <v>0.95588267529044957</v>
      </c>
      <c r="E23" s="37">
        <v>0.5</v>
      </c>
      <c r="G23" s="38">
        <v>1</v>
      </c>
      <c r="H23" s="32">
        <f t="shared" si="5"/>
        <v>0.95588267529044957</v>
      </c>
      <c r="I23" s="32">
        <f t="shared" si="7"/>
        <v>0.5</v>
      </c>
      <c r="J23" s="32"/>
      <c r="L23" s="32">
        <f t="shared" si="6"/>
        <v>0</v>
      </c>
      <c r="M23" s="32">
        <f t="shared" si="0"/>
        <v>0</v>
      </c>
      <c r="N23" s="32"/>
      <c r="O23" s="10">
        <v>1</v>
      </c>
      <c r="P23" s="32">
        <f t="shared" si="1"/>
        <v>0.95588267529044957</v>
      </c>
      <c r="Q23" s="32">
        <f t="shared" si="2"/>
        <v>0.5</v>
      </c>
      <c r="R23" s="32"/>
      <c r="S23" s="10">
        <v>1</v>
      </c>
      <c r="T23" s="32">
        <f t="shared" si="3"/>
        <v>0.95588267529044957</v>
      </c>
      <c r="U23" s="32">
        <f t="shared" si="4"/>
        <v>0.5</v>
      </c>
      <c r="V23" s="32"/>
    </row>
    <row r="24" spans="1:22" ht="13.8">
      <c r="A24" s="34" t="s">
        <v>65</v>
      </c>
      <c r="B24" s="35">
        <v>41.676474434418722</v>
      </c>
      <c r="C24" s="36">
        <v>3.8622529024160706</v>
      </c>
      <c r="D24" s="30">
        <v>0.75952308615229902</v>
      </c>
      <c r="E24" s="37">
        <v>0.5</v>
      </c>
      <c r="G24" s="38">
        <v>1</v>
      </c>
      <c r="H24" s="32">
        <f t="shared" si="5"/>
        <v>0.75952308615229902</v>
      </c>
      <c r="I24" s="32">
        <f t="shared" si="7"/>
        <v>0.5</v>
      </c>
      <c r="J24" s="32"/>
      <c r="L24" s="32">
        <f t="shared" si="6"/>
        <v>0</v>
      </c>
      <c r="M24" s="32">
        <f t="shared" si="0"/>
        <v>0</v>
      </c>
      <c r="N24" s="32"/>
      <c r="P24" s="32">
        <f t="shared" si="1"/>
        <v>0</v>
      </c>
      <c r="Q24" s="32">
        <f t="shared" si="2"/>
        <v>0</v>
      </c>
      <c r="R24" s="32"/>
      <c r="S24" s="10">
        <v>1</v>
      </c>
      <c r="T24" s="32">
        <f t="shared" si="3"/>
        <v>0.75952308615229902</v>
      </c>
      <c r="U24" s="32">
        <f t="shared" si="4"/>
        <v>0.5</v>
      </c>
      <c r="V24" s="32"/>
    </row>
    <row r="25" spans="1:22" ht="13.8">
      <c r="A25" s="34" t="s">
        <v>66</v>
      </c>
      <c r="B25" s="35">
        <v>6.4600496926899442</v>
      </c>
      <c r="C25" s="36">
        <v>2.6882591093117405</v>
      </c>
      <c r="D25" s="30">
        <v>8.4717605886575722</v>
      </c>
      <c r="E25" s="30">
        <v>5</v>
      </c>
      <c r="G25" s="38"/>
      <c r="H25" s="32">
        <f t="shared" si="5"/>
        <v>0</v>
      </c>
      <c r="I25" s="32">
        <f t="shared" si="7"/>
        <v>0</v>
      </c>
      <c r="J25" s="32"/>
      <c r="L25" s="32">
        <f t="shared" si="6"/>
        <v>0</v>
      </c>
      <c r="M25" s="32">
        <f t="shared" si="0"/>
        <v>0</v>
      </c>
      <c r="N25" s="32"/>
      <c r="P25" s="32">
        <f t="shared" si="1"/>
        <v>0</v>
      </c>
      <c r="Q25" s="32">
        <f t="shared" si="2"/>
        <v>0</v>
      </c>
      <c r="R25" s="32"/>
      <c r="T25" s="32">
        <f t="shared" si="3"/>
        <v>0</v>
      </c>
      <c r="U25" s="32">
        <f t="shared" si="4"/>
        <v>0</v>
      </c>
      <c r="V25" s="32"/>
    </row>
    <row r="26" spans="1:22" ht="13.8">
      <c r="A26" s="34" t="s">
        <v>67</v>
      </c>
      <c r="B26" s="35">
        <v>89.721459395841507</v>
      </c>
      <c r="C26" s="36">
        <v>3.8673662731380318</v>
      </c>
      <c r="D26" s="30">
        <v>0.29183759369252527</v>
      </c>
      <c r="E26" s="37">
        <v>0.2</v>
      </c>
      <c r="G26" s="38">
        <v>1</v>
      </c>
      <c r="H26" s="32">
        <f t="shared" si="5"/>
        <v>0.29183759369252527</v>
      </c>
      <c r="I26" s="32">
        <f t="shared" si="7"/>
        <v>0.2</v>
      </c>
      <c r="J26" s="32"/>
      <c r="K26" s="10">
        <v>1</v>
      </c>
      <c r="L26" s="32">
        <f t="shared" si="6"/>
        <v>0.29183759369252527</v>
      </c>
      <c r="M26" s="32">
        <f t="shared" si="0"/>
        <v>0.2</v>
      </c>
      <c r="N26" s="32"/>
      <c r="O26" s="10">
        <v>1</v>
      </c>
      <c r="P26" s="32">
        <f t="shared" si="1"/>
        <v>0.29183759369252527</v>
      </c>
      <c r="Q26" s="32">
        <f t="shared" si="2"/>
        <v>0.2</v>
      </c>
      <c r="R26" s="32"/>
      <c r="S26" s="10">
        <v>1</v>
      </c>
      <c r="T26" s="32">
        <f t="shared" si="3"/>
        <v>0.29183759369252527</v>
      </c>
      <c r="U26" s="32">
        <f t="shared" si="4"/>
        <v>0.2</v>
      </c>
      <c r="V26" s="32"/>
    </row>
    <row r="27" spans="1:22" ht="13.8">
      <c r="A27" s="34" t="s">
        <v>68</v>
      </c>
      <c r="B27" s="35">
        <v>58.07506211586243</v>
      </c>
      <c r="C27" s="36">
        <v>1.1029047511821637</v>
      </c>
      <c r="D27" s="30">
        <v>0.94893369932432592</v>
      </c>
      <c r="E27" s="30">
        <v>1</v>
      </c>
      <c r="G27" s="38">
        <v>1</v>
      </c>
      <c r="H27" s="32">
        <f t="shared" si="5"/>
        <v>0.94893369932432592</v>
      </c>
      <c r="I27" s="32">
        <f t="shared" si="7"/>
        <v>1</v>
      </c>
      <c r="J27" s="32"/>
      <c r="L27" s="32">
        <f t="shared" si="6"/>
        <v>0</v>
      </c>
      <c r="M27" s="32">
        <f t="shared" si="0"/>
        <v>0</v>
      </c>
      <c r="N27" s="32"/>
      <c r="P27" s="32">
        <f t="shared" si="1"/>
        <v>0</v>
      </c>
      <c r="Q27" s="32">
        <f t="shared" si="2"/>
        <v>0</v>
      </c>
      <c r="R27" s="32"/>
      <c r="T27" s="32">
        <f t="shared" si="3"/>
        <v>0</v>
      </c>
      <c r="U27" s="32">
        <f t="shared" si="4"/>
        <v>0</v>
      </c>
      <c r="V27" s="32"/>
    </row>
    <row r="28" spans="1:22" ht="13.8">
      <c r="A28" s="34" t="s">
        <v>69</v>
      </c>
      <c r="B28" s="35">
        <v>2.5892506865437426</v>
      </c>
      <c r="C28" s="36">
        <v>1.8030303030303036</v>
      </c>
      <c r="D28" s="30">
        <v>5.3912820512820527</v>
      </c>
      <c r="E28" s="30">
        <v>1</v>
      </c>
      <c r="G28" s="38"/>
      <c r="H28" s="32">
        <f t="shared" si="5"/>
        <v>0</v>
      </c>
      <c r="I28" s="32">
        <f t="shared" si="7"/>
        <v>0</v>
      </c>
      <c r="J28" s="32"/>
      <c r="L28" s="32">
        <f t="shared" si="6"/>
        <v>0</v>
      </c>
      <c r="M28" s="32">
        <f t="shared" si="0"/>
        <v>0</v>
      </c>
      <c r="N28" s="32"/>
      <c r="P28" s="32">
        <f t="shared" si="1"/>
        <v>0</v>
      </c>
      <c r="Q28" s="32">
        <f t="shared" si="2"/>
        <v>0</v>
      </c>
      <c r="R28" s="32"/>
      <c r="T28" s="32">
        <f t="shared" si="3"/>
        <v>0</v>
      </c>
      <c r="U28" s="32">
        <f t="shared" si="4"/>
        <v>0</v>
      </c>
      <c r="V28" s="32"/>
    </row>
    <row r="29" spans="1:22" ht="13.8">
      <c r="A29" s="34" t="s">
        <v>70</v>
      </c>
      <c r="B29" s="35">
        <v>24.506342356479667</v>
      </c>
      <c r="C29" s="36">
        <v>1.3756670224119538</v>
      </c>
      <c r="D29" s="30">
        <v>0.90013290084245634</v>
      </c>
      <c r="E29" s="30">
        <v>1</v>
      </c>
      <c r="G29" s="38">
        <v>1</v>
      </c>
      <c r="H29" s="32">
        <f t="shared" si="5"/>
        <v>0.90013290084245634</v>
      </c>
      <c r="I29" s="32">
        <f t="shared" si="7"/>
        <v>1</v>
      </c>
      <c r="J29" s="32"/>
      <c r="L29" s="32">
        <f t="shared" si="6"/>
        <v>0</v>
      </c>
      <c r="M29" s="32">
        <f t="shared" si="0"/>
        <v>0</v>
      </c>
      <c r="N29" s="32"/>
      <c r="P29" s="32">
        <f t="shared" si="1"/>
        <v>0</v>
      </c>
      <c r="Q29" s="32">
        <f t="shared" si="2"/>
        <v>0</v>
      </c>
      <c r="R29" s="32"/>
      <c r="T29" s="32">
        <f t="shared" si="3"/>
        <v>0</v>
      </c>
      <c r="U29" s="32">
        <f t="shared" si="4"/>
        <v>0</v>
      </c>
      <c r="V29" s="32"/>
    </row>
    <row r="30" spans="1:22" ht="13.8">
      <c r="A30" s="34" t="s">
        <v>71</v>
      </c>
      <c r="B30" s="35">
        <v>14.829344841114162</v>
      </c>
      <c r="C30" s="36">
        <v>1.3156966490299811</v>
      </c>
      <c r="D30" s="37">
        <v>0.90146428571428683</v>
      </c>
      <c r="E30" s="30">
        <v>1</v>
      </c>
      <c r="G30" s="38"/>
      <c r="H30" s="32">
        <f t="shared" si="5"/>
        <v>0</v>
      </c>
      <c r="I30" s="32">
        <f t="shared" si="7"/>
        <v>0</v>
      </c>
      <c r="J30" s="32"/>
      <c r="L30" s="32">
        <f t="shared" si="6"/>
        <v>0</v>
      </c>
      <c r="M30" s="32">
        <f t="shared" si="0"/>
        <v>0</v>
      </c>
      <c r="N30" s="32"/>
      <c r="P30" s="32">
        <f t="shared" si="1"/>
        <v>0</v>
      </c>
      <c r="Q30" s="32">
        <f t="shared" si="2"/>
        <v>0</v>
      </c>
      <c r="R30" s="32"/>
      <c r="S30" s="10">
        <v>1</v>
      </c>
      <c r="T30" s="32">
        <f t="shared" si="3"/>
        <v>0.90146428571428683</v>
      </c>
      <c r="U30" s="32">
        <f t="shared" si="4"/>
        <v>1</v>
      </c>
      <c r="V30" s="32"/>
    </row>
    <row r="31" spans="1:22" ht="13.8">
      <c r="A31" s="34" t="s">
        <v>72</v>
      </c>
      <c r="B31" s="35">
        <v>59.801229240224927</v>
      </c>
      <c r="C31" s="36">
        <v>2.3061447627378051</v>
      </c>
      <c r="D31" s="30">
        <v>4.3245510305087143</v>
      </c>
      <c r="E31" s="30">
        <v>5</v>
      </c>
      <c r="G31" s="38"/>
      <c r="H31" s="32">
        <f t="shared" si="5"/>
        <v>0</v>
      </c>
      <c r="I31" s="32">
        <f t="shared" si="7"/>
        <v>0</v>
      </c>
      <c r="J31" s="32"/>
      <c r="L31" s="32">
        <f t="shared" si="6"/>
        <v>0</v>
      </c>
      <c r="M31" s="32">
        <f t="shared" si="0"/>
        <v>0</v>
      </c>
      <c r="N31" s="32"/>
      <c r="O31" s="10">
        <v>1</v>
      </c>
      <c r="P31" s="32">
        <f t="shared" si="1"/>
        <v>4.3245510305087143</v>
      </c>
      <c r="Q31" s="32">
        <f t="shared" si="2"/>
        <v>5</v>
      </c>
      <c r="R31" s="32"/>
      <c r="T31" s="32">
        <f t="shared" si="3"/>
        <v>0</v>
      </c>
      <c r="U31" s="32">
        <f t="shared" si="4"/>
        <v>0</v>
      </c>
      <c r="V31" s="32"/>
    </row>
    <row r="32" spans="1:22" ht="13.8">
      <c r="A32" s="34" t="s">
        <v>73</v>
      </c>
      <c r="B32" s="35">
        <v>25.107885445272654</v>
      </c>
      <c r="C32" s="36">
        <v>1.7098958333333327</v>
      </c>
      <c r="D32" s="30">
        <v>22.194004841997945</v>
      </c>
      <c r="E32" s="30">
        <v>15</v>
      </c>
      <c r="G32" s="38"/>
      <c r="H32" s="32">
        <f t="shared" si="5"/>
        <v>0</v>
      </c>
      <c r="I32" s="32">
        <f t="shared" si="7"/>
        <v>0</v>
      </c>
      <c r="J32" s="32"/>
      <c r="L32" s="32">
        <f t="shared" si="6"/>
        <v>0</v>
      </c>
      <c r="M32" s="32">
        <f t="shared" si="0"/>
        <v>0</v>
      </c>
      <c r="N32" s="32"/>
      <c r="P32" s="32">
        <f t="shared" si="1"/>
        <v>0</v>
      </c>
      <c r="Q32" s="32">
        <f t="shared" si="2"/>
        <v>0</v>
      </c>
      <c r="R32" s="32"/>
      <c r="S32" s="33">
        <v>2</v>
      </c>
      <c r="T32" s="32">
        <f t="shared" si="3"/>
        <v>44.38800968399589</v>
      </c>
      <c r="U32" s="32">
        <f t="shared" si="4"/>
        <v>30</v>
      </c>
      <c r="V32" s="32"/>
    </row>
    <row r="33" spans="1:22" ht="13.8">
      <c r="A33" s="34" t="s">
        <v>74</v>
      </c>
      <c r="B33" s="35">
        <v>32.666405126193276</v>
      </c>
      <c r="C33" s="36">
        <v>1.2906325060048045</v>
      </c>
      <c r="D33" s="30">
        <v>19.756893724377186</v>
      </c>
      <c r="E33" s="30">
        <v>10</v>
      </c>
      <c r="G33" s="38"/>
      <c r="H33" s="32">
        <f t="shared" si="5"/>
        <v>0</v>
      </c>
      <c r="I33" s="32">
        <f t="shared" si="7"/>
        <v>0</v>
      </c>
      <c r="J33" s="32"/>
      <c r="L33" s="32">
        <f t="shared" si="6"/>
        <v>0</v>
      </c>
      <c r="M33" s="32">
        <f t="shared" si="0"/>
        <v>0</v>
      </c>
      <c r="N33" s="32"/>
      <c r="P33" s="32">
        <f t="shared" si="1"/>
        <v>0</v>
      </c>
      <c r="Q33" s="32">
        <f t="shared" si="2"/>
        <v>0</v>
      </c>
      <c r="R33" s="32"/>
      <c r="T33" s="32">
        <f t="shared" si="3"/>
        <v>0</v>
      </c>
      <c r="U33" s="32">
        <f t="shared" si="4"/>
        <v>0</v>
      </c>
      <c r="V33" s="32"/>
    </row>
    <row r="34" spans="1:22" ht="13.8">
      <c r="A34" s="34" t="s">
        <v>75</v>
      </c>
      <c r="B34" s="35">
        <v>10.500850006538512</v>
      </c>
      <c r="C34" s="36">
        <v>1.1046077210460774</v>
      </c>
      <c r="D34" s="30">
        <v>24.727537537537536</v>
      </c>
      <c r="E34" s="30">
        <v>10</v>
      </c>
      <c r="G34" s="31">
        <v>1</v>
      </c>
      <c r="H34" s="32">
        <f t="shared" si="5"/>
        <v>24.727537537537536</v>
      </c>
      <c r="I34" s="32">
        <f t="shared" si="7"/>
        <v>10</v>
      </c>
      <c r="J34" s="32"/>
      <c r="L34" s="32">
        <f t="shared" si="6"/>
        <v>0</v>
      </c>
      <c r="M34" s="32">
        <f t="shared" si="0"/>
        <v>0</v>
      </c>
      <c r="N34" s="32"/>
      <c r="P34" s="32">
        <f t="shared" si="1"/>
        <v>0</v>
      </c>
      <c r="Q34" s="32">
        <f t="shared" si="2"/>
        <v>0</v>
      </c>
      <c r="R34" s="32"/>
      <c r="T34" s="32">
        <f t="shared" si="3"/>
        <v>0</v>
      </c>
      <c r="U34" s="32">
        <f t="shared" si="4"/>
        <v>0</v>
      </c>
      <c r="V34" s="32"/>
    </row>
    <row r="35" spans="1:22" ht="13.8">
      <c r="A35" s="34" t="s">
        <v>76</v>
      </c>
      <c r="B35" s="35">
        <v>67.817444749574989</v>
      </c>
      <c r="C35" s="36">
        <v>1.0588121866563827</v>
      </c>
      <c r="D35" s="30">
        <v>12.995188265535228</v>
      </c>
      <c r="E35" s="30">
        <v>5</v>
      </c>
      <c r="G35" s="38"/>
      <c r="H35" s="32">
        <f t="shared" si="5"/>
        <v>0</v>
      </c>
      <c r="I35" s="32">
        <f t="shared" si="7"/>
        <v>0</v>
      </c>
      <c r="J35" s="32"/>
      <c r="K35" s="42">
        <v>1</v>
      </c>
      <c r="L35" s="32">
        <f t="shared" si="6"/>
        <v>12.995188265535228</v>
      </c>
      <c r="M35" s="32">
        <f t="shared" si="0"/>
        <v>5</v>
      </c>
      <c r="N35" s="32"/>
      <c r="P35" s="32">
        <f t="shared" si="1"/>
        <v>0</v>
      </c>
      <c r="Q35" s="32">
        <f t="shared" si="2"/>
        <v>0</v>
      </c>
      <c r="R35" s="32"/>
      <c r="T35" s="32">
        <f t="shared" si="3"/>
        <v>0</v>
      </c>
      <c r="U35" s="32">
        <f t="shared" si="4"/>
        <v>0</v>
      </c>
      <c r="V35" s="32"/>
    </row>
    <row r="36" spans="1:22" ht="13.8">
      <c r="A36" s="34" t="s">
        <v>77</v>
      </c>
      <c r="B36" s="35">
        <v>27.723290179155224</v>
      </c>
      <c r="C36" s="36">
        <v>1.0330188679245274</v>
      </c>
      <c r="D36" s="30">
        <v>58.612026032823998</v>
      </c>
      <c r="E36" s="30">
        <v>10</v>
      </c>
      <c r="G36" s="38"/>
      <c r="H36" s="32">
        <f t="shared" si="5"/>
        <v>0</v>
      </c>
      <c r="I36" s="32">
        <f t="shared" si="7"/>
        <v>0</v>
      </c>
      <c r="J36" s="32"/>
      <c r="L36" s="32">
        <f t="shared" si="6"/>
        <v>0</v>
      </c>
      <c r="M36" s="32">
        <f t="shared" si="0"/>
        <v>0</v>
      </c>
      <c r="N36" s="32"/>
      <c r="P36" s="32">
        <f t="shared" si="1"/>
        <v>0</v>
      </c>
      <c r="Q36" s="32">
        <f t="shared" si="2"/>
        <v>0</v>
      </c>
      <c r="R36" s="32"/>
      <c r="S36" s="10">
        <v>1</v>
      </c>
      <c r="T36" s="32">
        <f t="shared" si="3"/>
        <v>58.612026032823998</v>
      </c>
      <c r="U36" s="32">
        <f t="shared" si="4"/>
        <v>10</v>
      </c>
      <c r="V36" s="32"/>
    </row>
    <row r="37" spans="1:22" ht="13.8">
      <c r="A37" s="34" t="s">
        <v>78</v>
      </c>
      <c r="B37" s="35">
        <v>8.7354518111677777</v>
      </c>
      <c r="C37" s="36">
        <v>1.2904191616766445</v>
      </c>
      <c r="D37" s="30">
        <v>7.9555128205128085</v>
      </c>
      <c r="E37" s="30">
        <v>1</v>
      </c>
      <c r="G37" s="38"/>
      <c r="H37" s="32">
        <f t="shared" si="5"/>
        <v>0</v>
      </c>
      <c r="I37" s="32">
        <f t="shared" si="7"/>
        <v>0</v>
      </c>
      <c r="J37" s="32"/>
      <c r="L37" s="32">
        <f t="shared" si="6"/>
        <v>0</v>
      </c>
      <c r="M37" s="32">
        <f t="shared" si="0"/>
        <v>0</v>
      </c>
      <c r="N37" s="32"/>
      <c r="P37" s="32">
        <f t="shared" si="1"/>
        <v>0</v>
      </c>
      <c r="Q37" s="32">
        <f t="shared" si="2"/>
        <v>0</v>
      </c>
      <c r="R37" s="32"/>
      <c r="T37" s="32">
        <f t="shared" si="3"/>
        <v>0</v>
      </c>
      <c r="U37" s="32">
        <f t="shared" si="4"/>
        <v>0</v>
      </c>
      <c r="V37" s="32"/>
    </row>
    <row r="38" spans="1:22" ht="13.8">
      <c r="A38" s="34" t="s">
        <v>79</v>
      </c>
      <c r="B38" s="35">
        <v>3.2300248463449721</v>
      </c>
      <c r="C38" s="36">
        <v>1.481781376518218</v>
      </c>
      <c r="D38" s="30">
        <v>5.1231616161616147</v>
      </c>
      <c r="E38" s="30">
        <v>1</v>
      </c>
      <c r="G38" s="38"/>
      <c r="H38" s="32">
        <f t="shared" si="5"/>
        <v>0</v>
      </c>
      <c r="I38" s="32">
        <f t="shared" si="7"/>
        <v>0</v>
      </c>
      <c r="J38" s="32"/>
      <c r="L38" s="32">
        <f t="shared" si="6"/>
        <v>0</v>
      </c>
      <c r="M38" s="32">
        <f t="shared" si="0"/>
        <v>0</v>
      </c>
      <c r="N38" s="32"/>
      <c r="P38" s="32">
        <f t="shared" si="1"/>
        <v>0</v>
      </c>
      <c r="Q38" s="32">
        <f t="shared" si="2"/>
        <v>0</v>
      </c>
      <c r="R38" s="32"/>
      <c r="T38" s="32">
        <f t="shared" si="3"/>
        <v>0</v>
      </c>
      <c r="U38" s="32">
        <f t="shared" si="4"/>
        <v>0</v>
      </c>
      <c r="V38" s="32"/>
    </row>
    <row r="39" spans="1:22" ht="13.8">
      <c r="A39" s="34" t="s">
        <v>80</v>
      </c>
      <c r="B39" s="35">
        <v>21.629397149208842</v>
      </c>
      <c r="C39" s="36">
        <v>1.1469165659008471</v>
      </c>
      <c r="D39" s="30">
        <v>14.343931623931624</v>
      </c>
      <c r="E39" s="30">
        <v>10</v>
      </c>
      <c r="G39" s="38"/>
      <c r="H39" s="32">
        <f t="shared" si="5"/>
        <v>0</v>
      </c>
      <c r="I39" s="32">
        <f t="shared" si="7"/>
        <v>0</v>
      </c>
      <c r="J39" s="32"/>
      <c r="L39" s="32">
        <f t="shared" si="6"/>
        <v>0</v>
      </c>
      <c r="M39" s="32">
        <f t="shared" si="0"/>
        <v>0</v>
      </c>
      <c r="N39" s="32"/>
      <c r="O39" s="10">
        <v>1</v>
      </c>
      <c r="P39" s="32">
        <f t="shared" si="1"/>
        <v>14.343931623931624</v>
      </c>
      <c r="Q39" s="32">
        <f t="shared" si="2"/>
        <v>10</v>
      </c>
      <c r="R39" s="32"/>
      <c r="T39" s="32">
        <f t="shared" si="3"/>
        <v>0</v>
      </c>
      <c r="U39" s="32">
        <f t="shared" si="4"/>
        <v>0</v>
      </c>
      <c r="V39" s="32"/>
    </row>
    <row r="40" spans="1:22" ht="13.8">
      <c r="A40" s="34" t="s">
        <v>81</v>
      </c>
      <c r="B40" s="35">
        <v>32.169478226755587</v>
      </c>
      <c r="C40" s="36">
        <v>1.1252032520325184</v>
      </c>
      <c r="D40" s="30">
        <v>19.928180205833019</v>
      </c>
      <c r="E40" s="30">
        <v>10</v>
      </c>
      <c r="G40" s="38"/>
      <c r="H40" s="32">
        <f t="shared" si="5"/>
        <v>0</v>
      </c>
      <c r="I40" s="32">
        <f t="shared" si="7"/>
        <v>0</v>
      </c>
      <c r="J40" s="32"/>
      <c r="L40" s="32">
        <f t="shared" si="6"/>
        <v>0</v>
      </c>
      <c r="M40" s="32">
        <f t="shared" si="0"/>
        <v>0</v>
      </c>
      <c r="N40" s="32"/>
      <c r="O40" s="10">
        <v>1</v>
      </c>
      <c r="P40" s="32">
        <f t="shared" si="1"/>
        <v>19.928180205833019</v>
      </c>
      <c r="Q40" s="32">
        <f t="shared" si="2"/>
        <v>10</v>
      </c>
      <c r="R40" s="32"/>
      <c r="T40" s="32">
        <f t="shared" si="3"/>
        <v>0</v>
      </c>
      <c r="U40" s="32">
        <f t="shared" si="4"/>
        <v>0</v>
      </c>
      <c r="V40" s="32"/>
    </row>
    <row r="41" spans="1:22" ht="13.8">
      <c r="A41" s="34" t="s">
        <v>82</v>
      </c>
      <c r="B41" s="35">
        <v>19.680920622466328</v>
      </c>
      <c r="C41" s="36">
        <v>4.141528239202656</v>
      </c>
      <c r="D41" s="30">
        <v>8.3365328440622566</v>
      </c>
      <c r="E41" s="30">
        <v>1</v>
      </c>
      <c r="G41" s="38"/>
      <c r="H41" s="32">
        <f t="shared" si="5"/>
        <v>0</v>
      </c>
      <c r="I41" s="32">
        <f t="shared" si="7"/>
        <v>0</v>
      </c>
      <c r="J41" s="32"/>
      <c r="L41" s="32">
        <f t="shared" si="6"/>
        <v>0</v>
      </c>
      <c r="M41" s="32">
        <f t="shared" si="0"/>
        <v>0</v>
      </c>
      <c r="N41" s="32"/>
      <c r="P41" s="32">
        <f t="shared" si="1"/>
        <v>0</v>
      </c>
      <c r="Q41" s="32">
        <f t="shared" si="2"/>
        <v>0</v>
      </c>
      <c r="R41" s="32"/>
      <c r="T41" s="32">
        <f t="shared" si="3"/>
        <v>0</v>
      </c>
      <c r="U41" s="32">
        <f t="shared" si="4"/>
        <v>0</v>
      </c>
      <c r="V41" s="32"/>
    </row>
    <row r="42" spans="1:22" ht="13.8">
      <c r="A42" s="34" t="s">
        <v>83</v>
      </c>
      <c r="B42" s="35">
        <v>4.7077285209886233</v>
      </c>
      <c r="C42" s="36">
        <v>3.06111111111111</v>
      </c>
      <c r="D42" s="30">
        <v>18.555462351013951</v>
      </c>
      <c r="E42" s="30">
        <v>1</v>
      </c>
      <c r="G42" s="38"/>
      <c r="H42" s="32">
        <f t="shared" si="5"/>
        <v>0</v>
      </c>
      <c r="I42" s="32">
        <f t="shared" si="7"/>
        <v>0</v>
      </c>
      <c r="J42" s="32"/>
      <c r="L42" s="32">
        <f t="shared" si="6"/>
        <v>0</v>
      </c>
      <c r="M42" s="32">
        <f t="shared" si="0"/>
        <v>0</v>
      </c>
      <c r="N42" s="32"/>
      <c r="P42" s="32">
        <f t="shared" si="1"/>
        <v>0</v>
      </c>
      <c r="Q42" s="32">
        <f t="shared" si="2"/>
        <v>0</v>
      </c>
      <c r="R42" s="32"/>
      <c r="T42" s="32">
        <f t="shared" si="3"/>
        <v>0</v>
      </c>
      <c r="U42" s="32">
        <f t="shared" si="4"/>
        <v>0</v>
      </c>
      <c r="V42" s="32"/>
    </row>
    <row r="43" spans="1:22" ht="13.8">
      <c r="A43" s="34" t="s">
        <v>84</v>
      </c>
      <c r="B43" s="35">
        <v>2.6938668758990452</v>
      </c>
      <c r="C43" s="36">
        <v>9.3349514563106872</v>
      </c>
      <c r="D43" s="30">
        <v>16.569625276270852</v>
      </c>
      <c r="E43" s="30">
        <v>10</v>
      </c>
      <c r="G43" s="38"/>
      <c r="H43" s="32">
        <f t="shared" si="5"/>
        <v>0</v>
      </c>
      <c r="I43" s="32">
        <f t="shared" si="7"/>
        <v>0</v>
      </c>
      <c r="J43" s="32"/>
      <c r="L43" s="32">
        <f t="shared" si="6"/>
        <v>0</v>
      </c>
      <c r="M43" s="32">
        <f t="shared" si="0"/>
        <v>0</v>
      </c>
      <c r="N43" s="32"/>
      <c r="P43" s="32">
        <f t="shared" si="1"/>
        <v>0</v>
      </c>
      <c r="Q43" s="32">
        <f t="shared" si="2"/>
        <v>0</v>
      </c>
      <c r="R43" s="32"/>
      <c r="S43" s="10">
        <v>5</v>
      </c>
      <c r="T43" s="32">
        <f t="shared" si="3"/>
        <v>82.848126381354263</v>
      </c>
      <c r="U43" s="32">
        <f t="shared" si="4"/>
        <v>50</v>
      </c>
      <c r="V43" s="32"/>
    </row>
    <row r="44" spans="1:22" ht="13.8">
      <c r="A44" s="34" t="s">
        <v>85</v>
      </c>
      <c r="B44" s="35">
        <v>1.8961684320648622</v>
      </c>
      <c r="C44" s="36">
        <v>2.6413793103448282</v>
      </c>
      <c r="D44" s="30">
        <v>9.827540040040045</v>
      </c>
      <c r="E44" s="30">
        <v>1</v>
      </c>
      <c r="G44" s="38"/>
      <c r="H44" s="32">
        <f t="shared" si="5"/>
        <v>0</v>
      </c>
      <c r="I44" s="32">
        <f t="shared" si="7"/>
        <v>0</v>
      </c>
      <c r="J44" s="32"/>
      <c r="L44" s="32">
        <f t="shared" si="6"/>
        <v>0</v>
      </c>
      <c r="M44" s="32">
        <f t="shared" si="0"/>
        <v>0</v>
      </c>
      <c r="N44" s="32"/>
      <c r="P44" s="32">
        <f t="shared" si="1"/>
        <v>0</v>
      </c>
      <c r="Q44" s="32">
        <f t="shared" si="2"/>
        <v>0</v>
      </c>
      <c r="R44" s="32"/>
      <c r="S44" s="10">
        <v>3</v>
      </c>
      <c r="T44" s="32">
        <f t="shared" si="3"/>
        <v>29.482620120120135</v>
      </c>
      <c r="U44" s="32">
        <f t="shared" si="4"/>
        <v>3</v>
      </c>
      <c r="V44" s="32"/>
    </row>
    <row r="45" spans="1:22" ht="13.8">
      <c r="A45" s="34" t="s">
        <v>86</v>
      </c>
      <c r="B45" s="35">
        <v>5.2046554204263105</v>
      </c>
      <c r="C45" s="36">
        <v>4.9522613065326642</v>
      </c>
      <c r="D45" s="30">
        <v>10.488402878679691</v>
      </c>
      <c r="E45" s="30">
        <v>1</v>
      </c>
      <c r="G45" s="38"/>
      <c r="H45" s="32">
        <f t="shared" si="5"/>
        <v>0</v>
      </c>
      <c r="I45" s="32">
        <f t="shared" si="7"/>
        <v>0</v>
      </c>
      <c r="J45" s="32"/>
      <c r="L45" s="32">
        <f t="shared" si="6"/>
        <v>0</v>
      </c>
      <c r="M45" s="32">
        <f t="shared" si="0"/>
        <v>0</v>
      </c>
      <c r="N45" s="32"/>
      <c r="P45" s="32">
        <f t="shared" si="1"/>
        <v>0</v>
      </c>
      <c r="Q45" s="32">
        <f t="shared" si="2"/>
        <v>0</v>
      </c>
      <c r="R45" s="32"/>
      <c r="S45" s="10">
        <v>5</v>
      </c>
      <c r="T45" s="32">
        <f t="shared" si="3"/>
        <v>52.442014393398459</v>
      </c>
      <c r="U45" s="32">
        <f t="shared" si="4"/>
        <v>5</v>
      </c>
      <c r="V45" s="32"/>
    </row>
    <row r="46" spans="1:22" ht="13.8">
      <c r="A46" s="34" t="s">
        <v>87</v>
      </c>
      <c r="B46" s="35">
        <v>59.918922453249643</v>
      </c>
      <c r="C46" s="36">
        <v>7.0395024006983835</v>
      </c>
      <c r="D46" s="30">
        <v>0.43367920957207989</v>
      </c>
      <c r="E46" s="37">
        <v>0.2</v>
      </c>
      <c r="G46" s="38"/>
      <c r="H46" s="32">
        <f t="shared" si="5"/>
        <v>0</v>
      </c>
      <c r="I46" s="32">
        <f t="shared" si="7"/>
        <v>0</v>
      </c>
      <c r="J46" s="32"/>
      <c r="L46" s="32">
        <f t="shared" si="6"/>
        <v>0</v>
      </c>
      <c r="M46" s="32">
        <f t="shared" si="0"/>
        <v>0</v>
      </c>
      <c r="N46" s="32"/>
      <c r="O46" s="10">
        <v>1</v>
      </c>
      <c r="P46" s="32">
        <f t="shared" si="1"/>
        <v>0.43367920957207989</v>
      </c>
      <c r="Q46" s="32">
        <f t="shared" si="2"/>
        <v>0.2</v>
      </c>
      <c r="R46" s="32"/>
      <c r="S46" s="33">
        <v>2</v>
      </c>
      <c r="T46" s="32">
        <f t="shared" si="3"/>
        <v>0.86735841914415979</v>
      </c>
      <c r="U46" s="32">
        <f t="shared" si="4"/>
        <v>0.4</v>
      </c>
      <c r="V46" s="32"/>
    </row>
    <row r="47" spans="1:22" ht="13.8">
      <c r="A47" s="34" t="s">
        <v>88</v>
      </c>
      <c r="B47" s="35">
        <v>47.456518896299201</v>
      </c>
      <c r="C47" s="36">
        <v>3.6616147699090673</v>
      </c>
      <c r="D47" s="30">
        <v>0.32720705102597197</v>
      </c>
      <c r="E47" s="37">
        <v>0.2</v>
      </c>
      <c r="G47" s="38"/>
      <c r="H47" s="32">
        <f t="shared" si="5"/>
        <v>0</v>
      </c>
      <c r="I47" s="32">
        <f t="shared" si="7"/>
        <v>0</v>
      </c>
      <c r="J47" s="32"/>
      <c r="L47" s="32">
        <f t="shared" si="6"/>
        <v>0</v>
      </c>
      <c r="M47" s="32">
        <f t="shared" si="0"/>
        <v>0</v>
      </c>
      <c r="N47" s="32"/>
      <c r="O47" s="10">
        <v>1</v>
      </c>
      <c r="P47" s="32">
        <f t="shared" si="1"/>
        <v>0.32720705102597197</v>
      </c>
      <c r="Q47" s="32">
        <f t="shared" si="2"/>
        <v>0.2</v>
      </c>
      <c r="R47" s="32"/>
      <c r="T47" s="32">
        <f t="shared" si="3"/>
        <v>0</v>
      </c>
      <c r="U47" s="32">
        <f t="shared" si="4"/>
        <v>0</v>
      </c>
      <c r="V47" s="32"/>
    </row>
    <row r="48" spans="1:22" ht="13.8">
      <c r="A48" s="34" t="s">
        <v>89</v>
      </c>
      <c r="B48" s="35">
        <v>69.373610566235129</v>
      </c>
      <c r="C48" s="36">
        <v>5.7353440150801189</v>
      </c>
      <c r="D48" s="30">
        <v>0.83111406512798314</v>
      </c>
      <c r="E48" s="37">
        <v>0.2</v>
      </c>
      <c r="G48" s="31">
        <v>10</v>
      </c>
      <c r="H48" s="32">
        <f t="shared" si="5"/>
        <v>8.3111406512798318</v>
      </c>
      <c r="I48" s="32">
        <f t="shared" si="7"/>
        <v>2</v>
      </c>
      <c r="J48" s="32"/>
      <c r="L48" s="32">
        <f t="shared" si="6"/>
        <v>0</v>
      </c>
      <c r="M48" s="32">
        <f t="shared" si="0"/>
        <v>0</v>
      </c>
      <c r="N48" s="32"/>
      <c r="P48" s="32">
        <f t="shared" si="1"/>
        <v>0</v>
      </c>
      <c r="Q48" s="32">
        <f t="shared" si="2"/>
        <v>0</v>
      </c>
      <c r="R48" s="32"/>
      <c r="T48" s="32">
        <f t="shared" si="3"/>
        <v>0</v>
      </c>
      <c r="U48" s="32">
        <f t="shared" si="4"/>
        <v>0</v>
      </c>
      <c r="V48" s="32"/>
    </row>
    <row r="49" spans="1:22" ht="13.8">
      <c r="A49" s="34" t="s">
        <v>90</v>
      </c>
      <c r="B49" s="35">
        <v>74.447495749967302</v>
      </c>
      <c r="C49" s="36">
        <v>5.1552784120850372</v>
      </c>
      <c r="D49" s="30">
        <v>0.21341176580402182</v>
      </c>
      <c r="E49" s="37">
        <v>0.1</v>
      </c>
      <c r="G49" s="31">
        <v>10</v>
      </c>
      <c r="H49" s="32">
        <f t="shared" si="5"/>
        <v>2.1341176580402181</v>
      </c>
      <c r="I49" s="32">
        <f t="shared" si="7"/>
        <v>1</v>
      </c>
      <c r="J49" s="32"/>
      <c r="L49" s="32">
        <f t="shared" si="6"/>
        <v>0</v>
      </c>
      <c r="M49" s="32">
        <f t="shared" si="0"/>
        <v>0</v>
      </c>
      <c r="N49" s="32"/>
      <c r="P49" s="32">
        <f t="shared" si="1"/>
        <v>0</v>
      </c>
      <c r="Q49" s="32">
        <f t="shared" si="2"/>
        <v>0</v>
      </c>
      <c r="R49" s="32"/>
      <c r="T49" s="32">
        <f t="shared" si="3"/>
        <v>0</v>
      </c>
      <c r="U49" s="32">
        <f t="shared" si="4"/>
        <v>0</v>
      </c>
      <c r="V49" s="32"/>
    </row>
    <row r="50" spans="1:22" ht="13.8">
      <c r="A50" s="34" t="s">
        <v>91</v>
      </c>
      <c r="B50" s="35">
        <v>11.913168562835098</v>
      </c>
      <c r="C50" s="36">
        <v>6.9549945115257987</v>
      </c>
      <c r="D50" s="30">
        <v>2.1026789027858119</v>
      </c>
      <c r="E50" s="30">
        <v>1</v>
      </c>
      <c r="G50" s="38"/>
      <c r="H50" s="32">
        <f t="shared" si="5"/>
        <v>0</v>
      </c>
      <c r="I50" s="32">
        <f t="shared" si="7"/>
        <v>0</v>
      </c>
      <c r="J50" s="32"/>
      <c r="L50" s="32">
        <f t="shared" si="6"/>
        <v>0</v>
      </c>
      <c r="M50" s="32">
        <f t="shared" si="0"/>
        <v>0</v>
      </c>
      <c r="N50" s="32"/>
      <c r="O50" s="42">
        <v>2</v>
      </c>
      <c r="P50" s="32">
        <f t="shared" si="1"/>
        <v>4.2053578055716239</v>
      </c>
      <c r="Q50" s="32">
        <f t="shared" si="2"/>
        <v>2</v>
      </c>
      <c r="R50" s="32"/>
      <c r="T50" s="32">
        <f t="shared" si="3"/>
        <v>0</v>
      </c>
      <c r="U50" s="32">
        <f t="shared" si="4"/>
        <v>0</v>
      </c>
      <c r="V50" s="32"/>
    </row>
    <row r="51" spans="1:22" ht="13.8">
      <c r="A51" s="34" t="s">
        <v>92</v>
      </c>
      <c r="B51" s="35">
        <v>30.364848960376616</v>
      </c>
      <c r="C51" s="36">
        <v>11.712747631352295</v>
      </c>
      <c r="D51" s="37">
        <v>0.35873149481696209</v>
      </c>
      <c r="E51" s="37">
        <v>0.2</v>
      </c>
      <c r="G51" s="38"/>
      <c r="H51" s="32">
        <f t="shared" si="5"/>
        <v>0</v>
      </c>
      <c r="I51" s="32">
        <f t="shared" si="7"/>
        <v>0</v>
      </c>
      <c r="J51" s="32"/>
      <c r="L51" s="32">
        <f t="shared" si="6"/>
        <v>0</v>
      </c>
      <c r="M51" s="32">
        <f t="shared" si="0"/>
        <v>0</v>
      </c>
      <c r="N51" s="32"/>
      <c r="O51" s="42">
        <v>5</v>
      </c>
      <c r="P51" s="32">
        <f t="shared" si="1"/>
        <v>1.7936574740848106</v>
      </c>
      <c r="Q51" s="32">
        <f t="shared" si="2"/>
        <v>1</v>
      </c>
      <c r="R51" s="32"/>
      <c r="T51" s="32">
        <f t="shared" si="3"/>
        <v>0</v>
      </c>
      <c r="U51" s="32">
        <f t="shared" si="4"/>
        <v>0</v>
      </c>
      <c r="V51" s="32"/>
    </row>
    <row r="52" spans="1:22" ht="13.8">
      <c r="A52" s="34" t="s">
        <v>93</v>
      </c>
      <c r="B52" s="35">
        <v>10.095462272786714</v>
      </c>
      <c r="C52" s="36">
        <v>2.0531088082901565</v>
      </c>
      <c r="D52" s="30">
        <v>2.0879918915694766</v>
      </c>
      <c r="E52" s="30">
        <v>1</v>
      </c>
      <c r="G52" s="38"/>
      <c r="H52" s="32">
        <f t="shared" si="5"/>
        <v>0</v>
      </c>
      <c r="I52" s="32">
        <f t="shared" si="7"/>
        <v>0</v>
      </c>
      <c r="J52" s="32"/>
      <c r="L52" s="32">
        <f t="shared" si="6"/>
        <v>0</v>
      </c>
      <c r="M52" s="32">
        <f t="shared" si="0"/>
        <v>0</v>
      </c>
      <c r="N52" s="32"/>
      <c r="O52" s="42">
        <v>1</v>
      </c>
      <c r="P52" s="32">
        <f t="shared" si="1"/>
        <v>2.0879918915694766</v>
      </c>
      <c r="Q52" s="32">
        <f t="shared" si="2"/>
        <v>1</v>
      </c>
      <c r="R52" s="32"/>
      <c r="T52" s="32">
        <f t="shared" si="3"/>
        <v>0</v>
      </c>
      <c r="U52" s="32">
        <f t="shared" si="4"/>
        <v>0</v>
      </c>
      <c r="V52" s="32"/>
    </row>
    <row r="53" spans="1:22" ht="13.8">
      <c r="A53" s="34" t="s">
        <v>94</v>
      </c>
      <c r="B53" s="35">
        <v>16.38551065777429</v>
      </c>
      <c r="C53" s="36">
        <v>2.2721468475658431</v>
      </c>
      <c r="D53" s="30">
        <v>17.483637262928109</v>
      </c>
      <c r="E53" s="30">
        <v>1</v>
      </c>
      <c r="G53" s="38"/>
      <c r="H53" s="32">
        <f t="shared" si="5"/>
        <v>0</v>
      </c>
      <c r="I53" s="32">
        <f t="shared" si="7"/>
        <v>0</v>
      </c>
      <c r="J53" s="32"/>
      <c r="L53" s="32">
        <f t="shared" si="6"/>
        <v>0</v>
      </c>
      <c r="M53" s="32">
        <f t="shared" si="0"/>
        <v>0</v>
      </c>
      <c r="N53" s="32"/>
      <c r="P53" s="32">
        <f t="shared" si="1"/>
        <v>0</v>
      </c>
      <c r="Q53" s="32">
        <f t="shared" si="2"/>
        <v>0</v>
      </c>
      <c r="R53" s="32"/>
      <c r="T53" s="32">
        <f t="shared" si="3"/>
        <v>0</v>
      </c>
      <c r="U53" s="32">
        <f t="shared" si="4"/>
        <v>0</v>
      </c>
      <c r="V53" s="32"/>
    </row>
    <row r="54" spans="1:22" ht="13.8">
      <c r="A54" s="34" t="s">
        <v>95</v>
      </c>
      <c r="B54" s="35">
        <v>5.2700405387733751</v>
      </c>
      <c r="C54" s="36">
        <v>1.6153846153846156</v>
      </c>
      <c r="D54" s="30">
        <v>15.21245721726191</v>
      </c>
      <c r="E54" s="30">
        <v>1</v>
      </c>
      <c r="G54" s="38"/>
      <c r="H54" s="32">
        <f t="shared" si="5"/>
        <v>0</v>
      </c>
      <c r="I54" s="32">
        <f t="shared" si="7"/>
        <v>0</v>
      </c>
      <c r="J54" s="32"/>
      <c r="L54" s="32">
        <f t="shared" si="6"/>
        <v>0</v>
      </c>
      <c r="M54" s="32">
        <f t="shared" si="0"/>
        <v>0</v>
      </c>
      <c r="N54" s="32"/>
      <c r="P54" s="32">
        <f t="shared" si="1"/>
        <v>0</v>
      </c>
      <c r="Q54" s="32">
        <f t="shared" si="2"/>
        <v>0</v>
      </c>
      <c r="R54" s="32"/>
      <c r="T54" s="32">
        <f t="shared" si="3"/>
        <v>0</v>
      </c>
      <c r="U54" s="32">
        <f t="shared" si="4"/>
        <v>0</v>
      </c>
      <c r="V54" s="32"/>
    </row>
    <row r="55" spans="1:22" ht="13.8">
      <c r="A55" s="34" t="s">
        <v>96</v>
      </c>
      <c r="B55" s="35">
        <v>2.4715574735190269</v>
      </c>
      <c r="C55" s="36">
        <v>1.6031746031746039</v>
      </c>
      <c r="D55" s="30">
        <v>11.022043010752689</v>
      </c>
      <c r="E55" s="30">
        <v>5</v>
      </c>
      <c r="G55" s="38"/>
      <c r="H55" s="32">
        <f t="shared" si="5"/>
        <v>0</v>
      </c>
      <c r="I55" s="32">
        <f t="shared" si="7"/>
        <v>0</v>
      </c>
      <c r="J55" s="32"/>
      <c r="L55" s="32">
        <f t="shared" si="6"/>
        <v>0</v>
      </c>
      <c r="M55" s="32">
        <f t="shared" si="0"/>
        <v>0</v>
      </c>
      <c r="N55" s="32"/>
      <c r="P55" s="32">
        <f t="shared" si="1"/>
        <v>0</v>
      </c>
      <c r="Q55" s="32">
        <f t="shared" si="2"/>
        <v>0</v>
      </c>
      <c r="R55" s="32"/>
      <c r="T55" s="32">
        <f t="shared" si="3"/>
        <v>0</v>
      </c>
      <c r="U55" s="32">
        <f t="shared" si="4"/>
        <v>0</v>
      </c>
      <c r="V55" s="32"/>
    </row>
    <row r="56" spans="1:22" ht="13.8">
      <c r="A56" s="34" t="s">
        <v>97</v>
      </c>
      <c r="B56" s="35">
        <v>1.2946253432718713</v>
      </c>
      <c r="C56" s="36">
        <v>1.656565656565657</v>
      </c>
      <c r="D56" s="30">
        <v>10.409722222222227</v>
      </c>
      <c r="E56" s="30">
        <v>10</v>
      </c>
      <c r="G56" s="38"/>
      <c r="H56" s="32">
        <f t="shared" si="5"/>
        <v>0</v>
      </c>
      <c r="I56" s="32">
        <f t="shared" si="7"/>
        <v>0</v>
      </c>
      <c r="J56" s="32"/>
      <c r="L56" s="32">
        <f t="shared" si="6"/>
        <v>0</v>
      </c>
      <c r="M56" s="32">
        <f t="shared" si="0"/>
        <v>0</v>
      </c>
      <c r="N56" s="32"/>
      <c r="P56" s="32">
        <f t="shared" si="1"/>
        <v>0</v>
      </c>
      <c r="Q56" s="32">
        <f t="shared" si="2"/>
        <v>0</v>
      </c>
      <c r="R56" s="32"/>
      <c r="T56" s="32">
        <f t="shared" si="3"/>
        <v>0</v>
      </c>
      <c r="U56" s="32">
        <f t="shared" si="4"/>
        <v>0</v>
      </c>
      <c r="V56" s="32"/>
    </row>
    <row r="57" spans="1:22" ht="13.8">
      <c r="A57" s="34" t="s">
        <v>98</v>
      </c>
      <c r="B57" s="35">
        <v>0.98077677520596318</v>
      </c>
      <c r="C57" s="36">
        <v>2.1733333333333342</v>
      </c>
      <c r="D57" s="30">
        <v>7.6023809523809538</v>
      </c>
      <c r="E57" s="30">
        <v>5</v>
      </c>
      <c r="G57" s="38"/>
      <c r="H57" s="32">
        <f t="shared" si="5"/>
        <v>0</v>
      </c>
      <c r="I57" s="32">
        <f t="shared" si="7"/>
        <v>0</v>
      </c>
      <c r="J57" s="32"/>
      <c r="L57" s="32">
        <f t="shared" si="6"/>
        <v>0</v>
      </c>
      <c r="M57" s="32">
        <f t="shared" si="0"/>
        <v>0</v>
      </c>
      <c r="N57" s="32"/>
      <c r="P57" s="32">
        <f t="shared" si="1"/>
        <v>0</v>
      </c>
      <c r="Q57" s="32">
        <f t="shared" si="2"/>
        <v>0</v>
      </c>
      <c r="R57" s="32"/>
      <c r="T57" s="32">
        <f t="shared" si="3"/>
        <v>0</v>
      </c>
      <c r="U57" s="32">
        <f t="shared" si="4"/>
        <v>0</v>
      </c>
      <c r="V57" s="32"/>
    </row>
    <row r="58" spans="1:22" ht="13.8">
      <c r="A58" s="34" t="s">
        <v>99</v>
      </c>
      <c r="B58" s="35">
        <v>40.525696351510398</v>
      </c>
      <c r="C58" s="36">
        <v>1.0748628589867686</v>
      </c>
      <c r="D58" s="30">
        <v>7.1603211603211703</v>
      </c>
      <c r="E58" s="30">
        <v>5</v>
      </c>
      <c r="G58" s="38"/>
      <c r="H58" s="32">
        <f t="shared" si="5"/>
        <v>0</v>
      </c>
      <c r="I58" s="32">
        <f t="shared" si="7"/>
        <v>0</v>
      </c>
      <c r="J58" s="32"/>
      <c r="L58" s="32">
        <f t="shared" si="6"/>
        <v>0</v>
      </c>
      <c r="M58" s="32">
        <f t="shared" si="0"/>
        <v>0</v>
      </c>
      <c r="N58" s="32"/>
      <c r="P58" s="32">
        <f t="shared" si="1"/>
        <v>0</v>
      </c>
      <c r="Q58" s="32">
        <f t="shared" si="2"/>
        <v>0</v>
      </c>
      <c r="R58" s="32"/>
      <c r="T58" s="32">
        <f t="shared" si="3"/>
        <v>0</v>
      </c>
      <c r="U58" s="32">
        <f t="shared" si="4"/>
        <v>0</v>
      </c>
      <c r="V58" s="32"/>
    </row>
    <row r="59" spans="1:22" ht="13.8">
      <c r="A59" s="34" t="s">
        <v>100</v>
      </c>
      <c r="B59" s="35">
        <v>65.803583104485426</v>
      </c>
      <c r="C59" s="36">
        <v>1.208863275039747</v>
      </c>
      <c r="D59" s="30">
        <v>14.516917431192665</v>
      </c>
      <c r="E59" s="30">
        <v>15</v>
      </c>
      <c r="G59" s="38"/>
      <c r="H59" s="32">
        <f t="shared" si="5"/>
        <v>0</v>
      </c>
      <c r="I59" s="32">
        <f t="shared" si="7"/>
        <v>0</v>
      </c>
      <c r="J59" s="32"/>
      <c r="K59" s="40">
        <v>1</v>
      </c>
      <c r="L59" s="32">
        <f t="shared" si="6"/>
        <v>14.516917431192665</v>
      </c>
      <c r="M59" s="32">
        <f t="shared" si="0"/>
        <v>15</v>
      </c>
      <c r="N59" s="32"/>
      <c r="P59" s="32">
        <f t="shared" si="1"/>
        <v>0</v>
      </c>
      <c r="Q59" s="32">
        <f t="shared" si="2"/>
        <v>0</v>
      </c>
      <c r="R59" s="32"/>
      <c r="T59" s="32">
        <f t="shared" si="3"/>
        <v>0</v>
      </c>
      <c r="U59" s="32">
        <f t="shared" si="4"/>
        <v>0</v>
      </c>
      <c r="V59" s="32"/>
    </row>
    <row r="60" spans="1:22" ht="13.8">
      <c r="A60" s="34" t="s">
        <v>101</v>
      </c>
      <c r="B60" s="35">
        <v>97.724597881522172</v>
      </c>
      <c r="C60" s="36">
        <v>1.0857754583166057</v>
      </c>
      <c r="D60" s="30">
        <v>4.9342352291551466</v>
      </c>
      <c r="E60" s="30">
        <v>5</v>
      </c>
      <c r="G60" s="38"/>
      <c r="H60" s="32">
        <f t="shared" si="5"/>
        <v>0</v>
      </c>
      <c r="I60" s="32">
        <f t="shared" si="7"/>
        <v>0</v>
      </c>
      <c r="J60" s="32"/>
      <c r="K60" s="40">
        <v>1</v>
      </c>
      <c r="L60" s="32">
        <f t="shared" si="6"/>
        <v>4.9342352291551466</v>
      </c>
      <c r="M60" s="32">
        <f t="shared" si="0"/>
        <v>5</v>
      </c>
      <c r="N60" s="32"/>
      <c r="P60" s="32">
        <f t="shared" si="1"/>
        <v>0</v>
      </c>
      <c r="Q60" s="32">
        <f t="shared" si="2"/>
        <v>0</v>
      </c>
      <c r="R60" s="32"/>
      <c r="T60" s="32">
        <f t="shared" si="3"/>
        <v>0</v>
      </c>
      <c r="U60" s="32">
        <f t="shared" si="4"/>
        <v>0</v>
      </c>
      <c r="V60" s="32"/>
    </row>
    <row r="61" spans="1:22" ht="13.8">
      <c r="A61" s="34" t="s">
        <v>102</v>
      </c>
      <c r="B61" s="35">
        <v>68.981299856152745</v>
      </c>
      <c r="C61" s="36">
        <v>1.0417061611374439</v>
      </c>
      <c r="D61" s="30">
        <v>0.79613228699551652</v>
      </c>
      <c r="E61" s="30">
        <v>1</v>
      </c>
      <c r="G61" s="38"/>
      <c r="H61" s="32">
        <f t="shared" si="5"/>
        <v>0</v>
      </c>
      <c r="I61" s="32">
        <f t="shared" si="7"/>
        <v>0</v>
      </c>
      <c r="J61" s="32"/>
      <c r="K61" s="10">
        <v>1</v>
      </c>
      <c r="L61" s="32">
        <f t="shared" si="6"/>
        <v>0.79613228699551652</v>
      </c>
      <c r="M61" s="32">
        <f t="shared" si="0"/>
        <v>1</v>
      </c>
      <c r="N61" s="32"/>
      <c r="P61" s="32">
        <f t="shared" si="1"/>
        <v>0</v>
      </c>
      <c r="Q61" s="32">
        <f t="shared" si="2"/>
        <v>0</v>
      </c>
      <c r="R61" s="32"/>
      <c r="T61" s="32">
        <f t="shared" si="3"/>
        <v>0</v>
      </c>
      <c r="U61" s="32">
        <f t="shared" si="4"/>
        <v>0</v>
      </c>
      <c r="V61" s="32"/>
    </row>
    <row r="62" spans="1:22" ht="13.8">
      <c r="A62" s="34" t="s">
        <v>103</v>
      </c>
      <c r="B62" s="35">
        <v>93.723028638681839</v>
      </c>
      <c r="C62" s="36">
        <v>1.0749267475931366</v>
      </c>
      <c r="D62" s="30">
        <v>2.8241421568627523</v>
      </c>
      <c r="E62" s="30">
        <v>3</v>
      </c>
      <c r="G62" s="38"/>
      <c r="H62" s="32">
        <f t="shared" si="5"/>
        <v>0</v>
      </c>
      <c r="I62" s="32">
        <f t="shared" si="7"/>
        <v>0</v>
      </c>
      <c r="J62" s="32"/>
      <c r="K62" s="10">
        <v>1</v>
      </c>
      <c r="L62" s="32">
        <f t="shared" si="6"/>
        <v>2.8241421568627523</v>
      </c>
      <c r="M62" s="32">
        <f t="shared" si="0"/>
        <v>3</v>
      </c>
      <c r="N62" s="32"/>
      <c r="P62" s="32">
        <f t="shared" si="1"/>
        <v>0</v>
      </c>
      <c r="Q62" s="32">
        <f t="shared" si="2"/>
        <v>0</v>
      </c>
      <c r="R62" s="32"/>
      <c r="T62" s="32">
        <f t="shared" si="3"/>
        <v>0</v>
      </c>
      <c r="U62" s="32">
        <f t="shared" si="4"/>
        <v>0</v>
      </c>
      <c r="V62" s="32"/>
    </row>
    <row r="63" spans="1:22" ht="13.8">
      <c r="A63" s="34" t="s">
        <v>104</v>
      </c>
      <c r="B63" s="35">
        <v>65.045115731659479</v>
      </c>
      <c r="C63" s="36">
        <v>1.2143144350623203</v>
      </c>
      <c r="D63" s="30">
        <v>0.89773774888354041</v>
      </c>
      <c r="E63" s="30">
        <v>1</v>
      </c>
      <c r="G63" s="38"/>
      <c r="H63" s="32">
        <f t="shared" si="5"/>
        <v>0</v>
      </c>
      <c r="I63" s="32">
        <f t="shared" si="7"/>
        <v>0</v>
      </c>
      <c r="J63" s="32"/>
      <c r="K63" s="10">
        <v>1</v>
      </c>
      <c r="L63" s="32">
        <f t="shared" si="6"/>
        <v>0.89773774888354041</v>
      </c>
      <c r="M63" s="32">
        <f t="shared" si="0"/>
        <v>1</v>
      </c>
      <c r="N63" s="32"/>
      <c r="P63" s="32">
        <f t="shared" si="1"/>
        <v>0</v>
      </c>
      <c r="Q63" s="32">
        <f t="shared" si="2"/>
        <v>0</v>
      </c>
      <c r="R63" s="32"/>
      <c r="T63" s="32">
        <f t="shared" si="3"/>
        <v>0</v>
      </c>
      <c r="U63" s="32">
        <f t="shared" si="4"/>
        <v>0</v>
      </c>
      <c r="V63" s="32"/>
    </row>
    <row r="64" spans="1:22" ht="13.8">
      <c r="A64" s="34" t="s">
        <v>105</v>
      </c>
      <c r="B64" s="35">
        <v>57.316594743036489</v>
      </c>
      <c r="C64" s="36">
        <v>1.0866986082591839</v>
      </c>
      <c r="D64" s="30">
        <v>1.192951672670465</v>
      </c>
      <c r="E64" s="30">
        <v>1</v>
      </c>
      <c r="G64" s="38"/>
      <c r="H64" s="32">
        <f t="shared" si="5"/>
        <v>0</v>
      </c>
      <c r="I64" s="32">
        <f t="shared" si="7"/>
        <v>0</v>
      </c>
      <c r="J64" s="32"/>
      <c r="K64" s="10">
        <v>1</v>
      </c>
      <c r="L64" s="32">
        <f t="shared" si="6"/>
        <v>1.192951672670465</v>
      </c>
      <c r="M64" s="32">
        <f t="shared" si="0"/>
        <v>1</v>
      </c>
      <c r="N64" s="32"/>
      <c r="P64" s="32">
        <f t="shared" si="1"/>
        <v>0</v>
      </c>
      <c r="Q64" s="32">
        <f t="shared" si="2"/>
        <v>0</v>
      </c>
      <c r="R64" s="32"/>
      <c r="T64" s="32">
        <f t="shared" si="3"/>
        <v>0</v>
      </c>
      <c r="U64" s="32">
        <f t="shared" si="4"/>
        <v>0</v>
      </c>
      <c r="V64" s="32"/>
    </row>
    <row r="65" spans="1:22" ht="13.8">
      <c r="A65" s="34" t="s">
        <v>106</v>
      </c>
      <c r="B65" s="35">
        <v>37.295671505165423</v>
      </c>
      <c r="C65" s="36">
        <v>1.1100981767180953</v>
      </c>
      <c r="D65" s="30">
        <v>1.0971985526910903</v>
      </c>
      <c r="E65" s="30">
        <v>1</v>
      </c>
      <c r="G65" s="38"/>
      <c r="H65" s="32">
        <f t="shared" si="5"/>
        <v>0</v>
      </c>
      <c r="I65" s="32">
        <f t="shared" si="7"/>
        <v>0</v>
      </c>
      <c r="J65" s="32"/>
      <c r="K65" s="10">
        <v>1</v>
      </c>
      <c r="L65" s="32">
        <f t="shared" si="6"/>
        <v>1.0971985526910903</v>
      </c>
      <c r="M65" s="32">
        <f t="shared" si="0"/>
        <v>1</v>
      </c>
      <c r="N65" s="32"/>
      <c r="P65" s="32">
        <f t="shared" si="1"/>
        <v>0</v>
      </c>
      <c r="Q65" s="32">
        <f t="shared" si="2"/>
        <v>0</v>
      </c>
      <c r="R65" s="32"/>
      <c r="T65" s="32">
        <f t="shared" si="3"/>
        <v>0</v>
      </c>
      <c r="U65" s="32">
        <f t="shared" si="4"/>
        <v>0</v>
      </c>
      <c r="V65" s="32"/>
    </row>
    <row r="66" spans="1:22" ht="13.8">
      <c r="A66" s="34" t="s">
        <v>107</v>
      </c>
      <c r="B66" s="35">
        <v>39.047992676866741</v>
      </c>
      <c r="C66" s="36">
        <v>1.0820495646349633</v>
      </c>
      <c r="D66" s="30">
        <v>1.1122504708097931</v>
      </c>
      <c r="E66" s="30">
        <v>1</v>
      </c>
      <c r="G66" s="38"/>
      <c r="H66" s="32">
        <f t="shared" si="5"/>
        <v>0</v>
      </c>
      <c r="I66" s="32">
        <f t="shared" si="7"/>
        <v>0</v>
      </c>
      <c r="J66" s="32"/>
      <c r="K66" s="10">
        <v>1</v>
      </c>
      <c r="L66" s="32">
        <f t="shared" si="6"/>
        <v>1.1122504708097931</v>
      </c>
      <c r="M66" s="32">
        <f t="shared" si="0"/>
        <v>1</v>
      </c>
      <c r="N66" s="32"/>
      <c r="P66" s="32">
        <f t="shared" si="1"/>
        <v>0</v>
      </c>
      <c r="Q66" s="32">
        <f t="shared" si="2"/>
        <v>0</v>
      </c>
      <c r="R66" s="32"/>
      <c r="T66" s="32">
        <f t="shared" si="3"/>
        <v>0</v>
      </c>
      <c r="U66" s="32">
        <f t="shared" si="4"/>
        <v>0</v>
      </c>
      <c r="V66" s="32"/>
    </row>
    <row r="67" spans="1:22" ht="13.8">
      <c r="A67" s="34" t="s">
        <v>108</v>
      </c>
      <c r="B67" s="35">
        <v>22.950176539819537</v>
      </c>
      <c r="C67" s="36">
        <v>1.0467236467236485</v>
      </c>
      <c r="D67" s="30">
        <v>1.2766178266178263</v>
      </c>
      <c r="E67" s="30">
        <v>1</v>
      </c>
      <c r="G67" s="38"/>
      <c r="H67" s="32">
        <f t="shared" si="5"/>
        <v>0</v>
      </c>
      <c r="I67" s="32">
        <f t="shared" si="7"/>
        <v>0</v>
      </c>
      <c r="J67" s="32"/>
      <c r="K67" s="10">
        <v>1</v>
      </c>
      <c r="L67" s="32">
        <f t="shared" si="6"/>
        <v>1.2766178266178263</v>
      </c>
      <c r="M67" s="32">
        <f t="shared" si="0"/>
        <v>1</v>
      </c>
      <c r="N67" s="32"/>
      <c r="P67" s="32">
        <f t="shared" si="1"/>
        <v>0</v>
      </c>
      <c r="Q67" s="32">
        <f t="shared" si="2"/>
        <v>0</v>
      </c>
      <c r="R67" s="32"/>
      <c r="T67" s="32">
        <f t="shared" si="3"/>
        <v>0</v>
      </c>
      <c r="U67" s="32">
        <f t="shared" si="4"/>
        <v>0</v>
      </c>
      <c r="V67" s="32"/>
    </row>
    <row r="68" spans="1:22" ht="13.8">
      <c r="A68" s="34" t="s">
        <v>109</v>
      </c>
      <c r="B68" s="35">
        <v>19.929384072185172</v>
      </c>
      <c r="C68" s="36">
        <v>1.0236220472440953</v>
      </c>
      <c r="D68" s="30">
        <v>2.0818407960199052</v>
      </c>
      <c r="E68" s="30">
        <v>2</v>
      </c>
      <c r="G68" s="38"/>
      <c r="H68" s="32">
        <f t="shared" ref="H68:H131" si="8">+G68*D68</f>
        <v>0</v>
      </c>
      <c r="I68" s="32">
        <f t="shared" ref="I68:I131" si="9">+G68*E68</f>
        <v>0</v>
      </c>
      <c r="J68" s="32"/>
      <c r="K68" s="10">
        <v>1</v>
      </c>
      <c r="L68" s="32">
        <f t="shared" ref="L68:L131" si="10">+K68*D68</f>
        <v>2.0818407960199052</v>
      </c>
      <c r="M68" s="32">
        <f t="shared" ref="M68:M131" si="11">+K68*E68</f>
        <v>2</v>
      </c>
      <c r="N68" s="32"/>
      <c r="P68" s="32">
        <f t="shared" ref="P68:P131" si="12">+O68*D68</f>
        <v>0</v>
      </c>
      <c r="Q68" s="32">
        <f t="shared" ref="Q68:Q131" si="13">+O68*E68</f>
        <v>0</v>
      </c>
      <c r="R68" s="32"/>
      <c r="T68" s="32">
        <f t="shared" ref="T68:T131" si="14">+S68*D68</f>
        <v>0</v>
      </c>
      <c r="U68" s="32">
        <f t="shared" ref="U68:U131" si="15">+S68*E68</f>
        <v>0</v>
      </c>
      <c r="V68" s="32"/>
    </row>
    <row r="69" spans="1:22" ht="13.8">
      <c r="A69" s="34" t="s">
        <v>110</v>
      </c>
      <c r="B69" s="35">
        <v>7.3885183732182558</v>
      </c>
      <c r="C69" s="36">
        <v>1.0247787610619468</v>
      </c>
      <c r="D69" s="30">
        <v>2.507563025210084</v>
      </c>
      <c r="E69" s="30">
        <v>2</v>
      </c>
      <c r="G69" s="38"/>
      <c r="H69" s="32">
        <f t="shared" si="8"/>
        <v>0</v>
      </c>
      <c r="I69" s="32">
        <f t="shared" si="9"/>
        <v>0</v>
      </c>
      <c r="J69" s="32"/>
      <c r="K69" s="10">
        <v>1</v>
      </c>
      <c r="L69" s="32">
        <f t="shared" si="10"/>
        <v>2.507563025210084</v>
      </c>
      <c r="M69" s="32">
        <f t="shared" si="11"/>
        <v>2</v>
      </c>
      <c r="N69" s="32"/>
      <c r="P69" s="32">
        <f t="shared" si="12"/>
        <v>0</v>
      </c>
      <c r="Q69" s="32">
        <f t="shared" si="13"/>
        <v>0</v>
      </c>
      <c r="R69" s="32"/>
      <c r="T69" s="32">
        <f t="shared" si="14"/>
        <v>0</v>
      </c>
      <c r="U69" s="32">
        <f t="shared" si="15"/>
        <v>0</v>
      </c>
      <c r="V69" s="32"/>
    </row>
    <row r="70" spans="1:22" ht="13.8">
      <c r="A70" s="34" t="s">
        <v>111</v>
      </c>
      <c r="B70" s="35">
        <v>40.342618020138616</v>
      </c>
      <c r="C70" s="36">
        <v>1.0320907617504043</v>
      </c>
      <c r="D70" s="30">
        <v>5.6105404290429037</v>
      </c>
      <c r="E70" s="30">
        <v>2</v>
      </c>
      <c r="G70" s="38"/>
      <c r="H70" s="32">
        <f t="shared" si="8"/>
        <v>0</v>
      </c>
      <c r="I70" s="32">
        <f t="shared" si="9"/>
        <v>0</v>
      </c>
      <c r="J70" s="32"/>
      <c r="L70" s="32">
        <f t="shared" si="10"/>
        <v>0</v>
      </c>
      <c r="M70" s="32">
        <f t="shared" si="11"/>
        <v>0</v>
      </c>
      <c r="N70" s="32"/>
      <c r="P70" s="32">
        <f t="shared" si="12"/>
        <v>0</v>
      </c>
      <c r="Q70" s="32">
        <f t="shared" si="13"/>
        <v>0</v>
      </c>
      <c r="R70" s="32"/>
      <c r="T70" s="32">
        <f t="shared" si="14"/>
        <v>0</v>
      </c>
      <c r="U70" s="32">
        <f t="shared" si="15"/>
        <v>0</v>
      </c>
      <c r="V70" s="32"/>
    </row>
    <row r="71" spans="1:22" ht="13.8">
      <c r="A71" s="34" t="s">
        <v>112</v>
      </c>
      <c r="B71" s="35">
        <v>39.924153262717404</v>
      </c>
      <c r="C71" s="36">
        <v>1.1293809367834908</v>
      </c>
      <c r="D71" s="37">
        <v>0.85923880030372113</v>
      </c>
      <c r="E71" s="37">
        <v>0.5</v>
      </c>
      <c r="G71" s="38"/>
      <c r="H71" s="32">
        <f t="shared" si="8"/>
        <v>0</v>
      </c>
      <c r="I71" s="32">
        <f t="shared" si="9"/>
        <v>0</v>
      </c>
      <c r="J71" s="32"/>
      <c r="K71" s="10">
        <v>1</v>
      </c>
      <c r="L71" s="32">
        <f t="shared" si="10"/>
        <v>0.85923880030372113</v>
      </c>
      <c r="M71" s="32">
        <f t="shared" si="11"/>
        <v>0.5</v>
      </c>
      <c r="N71" s="32"/>
      <c r="P71" s="32">
        <f t="shared" si="12"/>
        <v>0</v>
      </c>
      <c r="Q71" s="32">
        <f t="shared" si="13"/>
        <v>0</v>
      </c>
      <c r="R71" s="32"/>
      <c r="T71" s="32">
        <f t="shared" si="14"/>
        <v>0</v>
      </c>
      <c r="U71" s="32">
        <f t="shared" si="15"/>
        <v>0</v>
      </c>
      <c r="V71" s="32"/>
    </row>
    <row r="72" spans="1:22" ht="13.8">
      <c r="A72" s="34" t="s">
        <v>113</v>
      </c>
      <c r="B72" s="35">
        <v>21.459395841506474</v>
      </c>
      <c r="C72" s="36">
        <v>1.3193174893357695</v>
      </c>
      <c r="D72" s="30">
        <v>10.198216737222253</v>
      </c>
      <c r="E72" s="30">
        <v>1</v>
      </c>
      <c r="G72" s="38"/>
      <c r="H72" s="32">
        <f t="shared" si="8"/>
        <v>0</v>
      </c>
      <c r="I72" s="32">
        <f t="shared" si="9"/>
        <v>0</v>
      </c>
      <c r="J72" s="32"/>
      <c r="K72" s="10">
        <v>1</v>
      </c>
      <c r="L72" s="32">
        <f t="shared" si="10"/>
        <v>10.198216737222253</v>
      </c>
      <c r="M72" s="32">
        <f t="shared" si="11"/>
        <v>1</v>
      </c>
      <c r="N72" s="32"/>
      <c r="P72" s="32">
        <f t="shared" si="12"/>
        <v>0</v>
      </c>
      <c r="Q72" s="32">
        <f t="shared" si="13"/>
        <v>0</v>
      </c>
      <c r="R72" s="32"/>
      <c r="T72" s="32">
        <f t="shared" si="14"/>
        <v>0</v>
      </c>
      <c r="U72" s="32">
        <f t="shared" si="15"/>
        <v>0</v>
      </c>
      <c r="V72" s="32"/>
    </row>
    <row r="73" spans="1:22" ht="13.8">
      <c r="A73" s="34" t="s">
        <v>114</v>
      </c>
      <c r="B73" s="35">
        <v>10.291617627827906</v>
      </c>
      <c r="C73" s="36">
        <v>1.0762388818297333</v>
      </c>
      <c r="D73" s="30">
        <v>13.702354260089697</v>
      </c>
      <c r="E73" s="30">
        <v>10</v>
      </c>
      <c r="G73" s="38"/>
      <c r="H73" s="32">
        <f t="shared" si="8"/>
        <v>0</v>
      </c>
      <c r="I73" s="32">
        <f t="shared" si="9"/>
        <v>0</v>
      </c>
      <c r="J73" s="32"/>
      <c r="L73" s="32">
        <f t="shared" si="10"/>
        <v>0</v>
      </c>
      <c r="M73" s="32">
        <f t="shared" si="11"/>
        <v>0</v>
      </c>
      <c r="N73" s="32"/>
      <c r="P73" s="32">
        <f t="shared" si="12"/>
        <v>0</v>
      </c>
      <c r="Q73" s="32">
        <f t="shared" si="13"/>
        <v>0</v>
      </c>
      <c r="R73" s="32"/>
      <c r="T73" s="32">
        <f t="shared" si="14"/>
        <v>0</v>
      </c>
      <c r="U73" s="32">
        <f t="shared" si="15"/>
        <v>0</v>
      </c>
      <c r="V73" s="32"/>
    </row>
    <row r="74" spans="1:22" ht="13.8">
      <c r="A74" s="34" t="s">
        <v>115</v>
      </c>
      <c r="B74" s="35">
        <v>8.9708382372172082</v>
      </c>
      <c r="C74" s="36">
        <v>1.0204081632653061</v>
      </c>
      <c r="D74" s="30">
        <v>4.3165829145728649</v>
      </c>
      <c r="E74" s="30">
        <v>1</v>
      </c>
      <c r="G74" s="38"/>
      <c r="H74" s="32">
        <f t="shared" si="8"/>
        <v>0</v>
      </c>
      <c r="I74" s="32">
        <f t="shared" si="9"/>
        <v>0</v>
      </c>
      <c r="J74" s="32"/>
      <c r="L74" s="32">
        <f t="shared" si="10"/>
        <v>0</v>
      </c>
      <c r="M74" s="32">
        <f t="shared" si="11"/>
        <v>0</v>
      </c>
      <c r="N74" s="32"/>
      <c r="P74" s="32">
        <f t="shared" si="12"/>
        <v>0</v>
      </c>
      <c r="Q74" s="32">
        <f t="shared" si="13"/>
        <v>0</v>
      </c>
      <c r="R74" s="32"/>
      <c r="T74" s="32">
        <f t="shared" si="14"/>
        <v>0</v>
      </c>
      <c r="U74" s="32">
        <f t="shared" si="15"/>
        <v>0</v>
      </c>
      <c r="V74" s="32"/>
    </row>
    <row r="75" spans="1:22" ht="13.8">
      <c r="A75" s="34" t="s">
        <v>116</v>
      </c>
      <c r="B75" s="35">
        <v>20.936314894729961</v>
      </c>
      <c r="C75" s="36">
        <v>1.0143660212367269</v>
      </c>
      <c r="D75" s="30">
        <v>11.271717171717176</v>
      </c>
      <c r="E75" s="30">
        <v>10</v>
      </c>
      <c r="G75" s="38"/>
      <c r="H75" s="32">
        <f t="shared" si="8"/>
        <v>0</v>
      </c>
      <c r="I75" s="32">
        <f t="shared" si="9"/>
        <v>0</v>
      </c>
      <c r="J75" s="32"/>
      <c r="K75" s="10">
        <v>1</v>
      </c>
      <c r="L75" s="32">
        <f t="shared" si="10"/>
        <v>11.271717171717176</v>
      </c>
      <c r="M75" s="32">
        <f t="shared" si="11"/>
        <v>10</v>
      </c>
      <c r="N75" s="32"/>
      <c r="P75" s="32">
        <f t="shared" si="12"/>
        <v>0</v>
      </c>
      <c r="Q75" s="32">
        <f t="shared" si="13"/>
        <v>0</v>
      </c>
      <c r="R75" s="32"/>
      <c r="T75" s="32">
        <f t="shared" si="14"/>
        <v>0</v>
      </c>
      <c r="U75" s="32">
        <f t="shared" si="15"/>
        <v>0</v>
      </c>
      <c r="V75" s="32"/>
    </row>
    <row r="76" spans="1:22" ht="13.8">
      <c r="A76" s="34" t="s">
        <v>117</v>
      </c>
      <c r="B76" s="35">
        <v>23.447103439257226</v>
      </c>
      <c r="C76" s="36">
        <v>1.0340211935303962</v>
      </c>
      <c r="D76" s="30">
        <v>5.3687929956222655</v>
      </c>
      <c r="E76" s="30">
        <v>1</v>
      </c>
      <c r="G76" s="38"/>
      <c r="H76" s="32">
        <f t="shared" si="8"/>
        <v>0</v>
      </c>
      <c r="I76" s="32">
        <f t="shared" si="9"/>
        <v>0</v>
      </c>
      <c r="J76" s="32"/>
      <c r="K76" s="10">
        <v>1</v>
      </c>
      <c r="L76" s="32">
        <f t="shared" si="10"/>
        <v>5.3687929956222655</v>
      </c>
      <c r="M76" s="32">
        <f t="shared" si="11"/>
        <v>1</v>
      </c>
      <c r="N76" s="32"/>
      <c r="P76" s="32">
        <f t="shared" si="12"/>
        <v>0</v>
      </c>
      <c r="Q76" s="32">
        <f t="shared" si="13"/>
        <v>0</v>
      </c>
      <c r="R76" s="32"/>
      <c r="T76" s="32">
        <f t="shared" si="14"/>
        <v>0</v>
      </c>
      <c r="U76" s="32">
        <f t="shared" si="15"/>
        <v>0</v>
      </c>
      <c r="V76" s="32"/>
    </row>
    <row r="77" spans="1:22" ht="13.8">
      <c r="A77" s="34" t="s">
        <v>118</v>
      </c>
      <c r="B77" s="35">
        <v>2.3146331894860728</v>
      </c>
      <c r="C77" s="36">
        <v>1.4971751412429395</v>
      </c>
      <c r="D77" s="30">
        <v>13.00084033613445</v>
      </c>
      <c r="E77" s="30">
        <v>10</v>
      </c>
      <c r="G77" s="38"/>
      <c r="H77" s="32">
        <f t="shared" si="8"/>
        <v>0</v>
      </c>
      <c r="I77" s="32">
        <f t="shared" si="9"/>
        <v>0</v>
      </c>
      <c r="J77" s="32"/>
      <c r="L77" s="32">
        <f t="shared" si="10"/>
        <v>0</v>
      </c>
      <c r="M77" s="32">
        <f t="shared" si="11"/>
        <v>0</v>
      </c>
      <c r="N77" s="32"/>
      <c r="P77" s="32">
        <f t="shared" si="12"/>
        <v>0</v>
      </c>
      <c r="Q77" s="32">
        <f t="shared" si="13"/>
        <v>0</v>
      </c>
      <c r="R77" s="32"/>
      <c r="T77" s="32">
        <f t="shared" si="14"/>
        <v>0</v>
      </c>
      <c r="U77" s="32">
        <f t="shared" si="15"/>
        <v>0</v>
      </c>
      <c r="V77" s="32"/>
    </row>
    <row r="78" spans="1:22" ht="13.8">
      <c r="A78" s="34" t="s">
        <v>119</v>
      </c>
      <c r="B78" s="35">
        <v>2.5630966392049168</v>
      </c>
      <c r="C78" s="36">
        <v>1.0153061224489797</v>
      </c>
      <c r="D78" s="30">
        <v>6.1965517241379295</v>
      </c>
      <c r="E78" s="30">
        <v>5</v>
      </c>
      <c r="G78" s="38"/>
      <c r="H78" s="32">
        <f t="shared" si="8"/>
        <v>0</v>
      </c>
      <c r="I78" s="32">
        <f t="shared" si="9"/>
        <v>0</v>
      </c>
      <c r="J78" s="32"/>
      <c r="L78" s="32">
        <f t="shared" si="10"/>
        <v>0</v>
      </c>
      <c r="M78" s="32">
        <f t="shared" si="11"/>
        <v>0</v>
      </c>
      <c r="N78" s="32"/>
      <c r="P78" s="32">
        <f t="shared" si="12"/>
        <v>0</v>
      </c>
      <c r="Q78" s="32">
        <f t="shared" si="13"/>
        <v>0</v>
      </c>
      <c r="R78" s="32"/>
      <c r="T78" s="32">
        <f t="shared" si="14"/>
        <v>0</v>
      </c>
      <c r="U78" s="32">
        <f t="shared" si="15"/>
        <v>0</v>
      </c>
      <c r="V78" s="32"/>
    </row>
    <row r="79" spans="1:22" ht="13.8">
      <c r="A79" s="34" t="s">
        <v>120</v>
      </c>
      <c r="B79" s="35">
        <v>1.1115470119000916</v>
      </c>
      <c r="C79" s="36">
        <v>1.2235294117647062</v>
      </c>
      <c r="D79" s="30">
        <v>7.6951612903225817</v>
      </c>
      <c r="E79" s="30">
        <v>5</v>
      </c>
      <c r="G79" s="38"/>
      <c r="H79" s="32">
        <f t="shared" si="8"/>
        <v>0</v>
      </c>
      <c r="I79" s="32">
        <f t="shared" si="9"/>
        <v>0</v>
      </c>
      <c r="J79" s="32"/>
      <c r="L79" s="32">
        <f t="shared" si="10"/>
        <v>0</v>
      </c>
      <c r="M79" s="32">
        <f t="shared" si="11"/>
        <v>0</v>
      </c>
      <c r="N79" s="32"/>
      <c r="P79" s="32">
        <f t="shared" si="12"/>
        <v>0</v>
      </c>
      <c r="Q79" s="32">
        <f t="shared" si="13"/>
        <v>0</v>
      </c>
      <c r="R79" s="32"/>
      <c r="T79" s="32">
        <f t="shared" si="14"/>
        <v>0</v>
      </c>
      <c r="U79" s="32">
        <f t="shared" si="15"/>
        <v>0</v>
      </c>
      <c r="V79" s="32"/>
    </row>
    <row r="80" spans="1:22" ht="13.8">
      <c r="A80" s="34" t="s">
        <v>121</v>
      </c>
      <c r="B80" s="35">
        <v>37.478749836537204</v>
      </c>
      <c r="C80" s="36">
        <v>1.0209351011863224</v>
      </c>
      <c r="D80" s="37">
        <v>1.0375759548611119</v>
      </c>
      <c r="E80" s="30">
        <v>1</v>
      </c>
      <c r="G80" s="38"/>
      <c r="H80" s="32">
        <f t="shared" si="8"/>
        <v>0</v>
      </c>
      <c r="I80" s="32">
        <f t="shared" si="9"/>
        <v>0</v>
      </c>
      <c r="J80" s="32"/>
      <c r="L80" s="32">
        <f t="shared" si="10"/>
        <v>0</v>
      </c>
      <c r="M80" s="32">
        <f t="shared" si="11"/>
        <v>0</v>
      </c>
      <c r="N80" s="32"/>
      <c r="P80" s="32">
        <f t="shared" si="12"/>
        <v>0</v>
      </c>
      <c r="Q80" s="32">
        <f t="shared" si="13"/>
        <v>0</v>
      </c>
      <c r="R80" s="32"/>
      <c r="T80" s="32">
        <f t="shared" si="14"/>
        <v>0</v>
      </c>
      <c r="U80" s="32">
        <f t="shared" si="15"/>
        <v>0</v>
      </c>
      <c r="V80" s="32"/>
    </row>
    <row r="81" spans="1:22" ht="13.8">
      <c r="A81" s="34" t="s">
        <v>122</v>
      </c>
      <c r="B81" s="35">
        <v>60.572773636720278</v>
      </c>
      <c r="C81" s="36">
        <v>3.2538860103626934</v>
      </c>
      <c r="D81" s="37">
        <v>0.35659664600781887</v>
      </c>
      <c r="E81" s="37">
        <v>0.33333333333333331</v>
      </c>
      <c r="G81" s="38"/>
      <c r="H81" s="32">
        <f t="shared" si="8"/>
        <v>0</v>
      </c>
      <c r="I81" s="32">
        <f t="shared" si="9"/>
        <v>0</v>
      </c>
      <c r="J81" s="32"/>
      <c r="K81" s="43">
        <v>2</v>
      </c>
      <c r="L81" s="32">
        <f t="shared" si="10"/>
        <v>0.71319329201563775</v>
      </c>
      <c r="M81" s="32">
        <f t="shared" si="11"/>
        <v>0.66666666666666663</v>
      </c>
      <c r="N81" s="32"/>
      <c r="P81" s="32">
        <f t="shared" si="12"/>
        <v>0</v>
      </c>
      <c r="Q81" s="32">
        <f t="shared" si="13"/>
        <v>0</v>
      </c>
      <c r="R81" s="32"/>
      <c r="T81" s="32">
        <f t="shared" si="14"/>
        <v>0</v>
      </c>
      <c r="U81" s="32">
        <f t="shared" si="15"/>
        <v>0</v>
      </c>
      <c r="V81" s="32"/>
    </row>
    <row r="82" spans="1:22" ht="13.8">
      <c r="A82" s="34" t="s">
        <v>123</v>
      </c>
      <c r="B82" s="35">
        <v>9.4939191839937234</v>
      </c>
      <c r="C82" s="36">
        <v>5.2369146005509668</v>
      </c>
      <c r="D82" s="30">
        <v>6.2046827062876604</v>
      </c>
      <c r="E82" s="30">
        <v>5</v>
      </c>
      <c r="G82" s="38"/>
      <c r="H82" s="32">
        <f t="shared" si="8"/>
        <v>0</v>
      </c>
      <c r="I82" s="32">
        <f t="shared" si="9"/>
        <v>0</v>
      </c>
      <c r="J82" s="32"/>
      <c r="K82" s="43">
        <v>5</v>
      </c>
      <c r="L82" s="32">
        <f t="shared" si="10"/>
        <v>31.023413531438301</v>
      </c>
      <c r="M82" s="32">
        <f t="shared" si="11"/>
        <v>25</v>
      </c>
      <c r="N82" s="32"/>
      <c r="P82" s="32">
        <f t="shared" si="12"/>
        <v>0</v>
      </c>
      <c r="Q82" s="32">
        <f t="shared" si="13"/>
        <v>0</v>
      </c>
      <c r="R82" s="32"/>
      <c r="T82" s="32">
        <f t="shared" si="14"/>
        <v>0</v>
      </c>
      <c r="U82" s="32">
        <f t="shared" si="15"/>
        <v>0</v>
      </c>
      <c r="V82" s="32"/>
    </row>
    <row r="83" spans="1:22" ht="13.8">
      <c r="A83" s="34" t="s">
        <v>124</v>
      </c>
      <c r="B83" s="35">
        <v>74.813652412710866</v>
      </c>
      <c r="C83" s="36">
        <v>2.9271106449921267</v>
      </c>
      <c r="D83" s="37">
        <v>0.55299573768551102</v>
      </c>
      <c r="E83" s="30">
        <v>1</v>
      </c>
      <c r="G83" s="38"/>
      <c r="H83" s="32">
        <f t="shared" si="8"/>
        <v>0</v>
      </c>
      <c r="I83" s="32">
        <f t="shared" si="9"/>
        <v>0</v>
      </c>
      <c r="J83" s="32"/>
      <c r="K83" s="43">
        <v>1</v>
      </c>
      <c r="L83" s="32">
        <f t="shared" si="10"/>
        <v>0.55299573768551102</v>
      </c>
      <c r="M83" s="32">
        <f t="shared" si="11"/>
        <v>1</v>
      </c>
      <c r="N83" s="32"/>
      <c r="P83" s="32">
        <f t="shared" si="12"/>
        <v>0</v>
      </c>
      <c r="Q83" s="32">
        <f t="shared" si="13"/>
        <v>0</v>
      </c>
      <c r="R83" s="32"/>
      <c r="T83" s="32">
        <f t="shared" si="14"/>
        <v>0</v>
      </c>
      <c r="U83" s="32">
        <f t="shared" si="15"/>
        <v>0</v>
      </c>
      <c r="V83" s="32"/>
    </row>
    <row r="84" spans="1:22" ht="13.8">
      <c r="A84" s="34" t="s">
        <v>125</v>
      </c>
      <c r="B84" s="35">
        <v>83.745259578919843</v>
      </c>
      <c r="C84" s="36">
        <v>19.449562773266688</v>
      </c>
      <c r="D84" s="37">
        <v>0.75304311007376212</v>
      </c>
      <c r="E84" s="37">
        <v>1</v>
      </c>
      <c r="G84" s="38"/>
      <c r="H84" s="32">
        <f t="shared" si="8"/>
        <v>0</v>
      </c>
      <c r="I84" s="32">
        <f t="shared" si="9"/>
        <v>0</v>
      </c>
      <c r="J84" s="32"/>
      <c r="K84" s="43">
        <v>10</v>
      </c>
      <c r="L84" s="32">
        <f t="shared" si="10"/>
        <v>7.530431100737621</v>
      </c>
      <c r="M84" s="32">
        <f t="shared" si="11"/>
        <v>10</v>
      </c>
      <c r="N84" s="32"/>
      <c r="P84" s="32">
        <f t="shared" si="12"/>
        <v>0</v>
      </c>
      <c r="Q84" s="32">
        <f t="shared" si="13"/>
        <v>0</v>
      </c>
      <c r="R84" s="32"/>
      <c r="T84" s="32">
        <f t="shared" si="14"/>
        <v>0</v>
      </c>
      <c r="U84" s="32">
        <f t="shared" si="15"/>
        <v>0</v>
      </c>
      <c r="V84" s="32"/>
    </row>
    <row r="85" spans="1:22" ht="13.8">
      <c r="A85" s="34" t="s">
        <v>126</v>
      </c>
      <c r="B85" s="35">
        <v>76.082123708643906</v>
      </c>
      <c r="C85" s="36">
        <v>12.16466139566862</v>
      </c>
      <c r="D85" s="37">
        <v>0.66628408157141672</v>
      </c>
      <c r="E85" s="37">
        <v>0.1</v>
      </c>
      <c r="G85" s="38"/>
      <c r="H85" s="32">
        <f t="shared" si="8"/>
        <v>0</v>
      </c>
      <c r="I85" s="32">
        <f t="shared" si="9"/>
        <v>0</v>
      </c>
      <c r="J85" s="32"/>
      <c r="K85" s="43">
        <v>10</v>
      </c>
      <c r="L85" s="32">
        <f t="shared" si="10"/>
        <v>6.6628408157141674</v>
      </c>
      <c r="M85" s="32">
        <f t="shared" si="11"/>
        <v>1</v>
      </c>
      <c r="N85" s="32"/>
      <c r="P85" s="32">
        <f t="shared" si="12"/>
        <v>0</v>
      </c>
      <c r="Q85" s="32">
        <f t="shared" si="13"/>
        <v>0</v>
      </c>
      <c r="R85" s="32"/>
      <c r="T85" s="32">
        <f t="shared" si="14"/>
        <v>0</v>
      </c>
      <c r="U85" s="32">
        <f t="shared" si="15"/>
        <v>0</v>
      </c>
      <c r="V85" s="32"/>
    </row>
    <row r="86" spans="1:22" ht="13.8">
      <c r="A86" s="34" t="s">
        <v>127</v>
      </c>
      <c r="B86" s="35">
        <v>38.158755067346675</v>
      </c>
      <c r="C86" s="36">
        <v>3.9002741603838249</v>
      </c>
      <c r="D86" s="37">
        <v>0.96862001490129979</v>
      </c>
      <c r="E86" s="30">
        <v>1</v>
      </c>
      <c r="G86" s="38"/>
      <c r="H86" s="32">
        <f t="shared" si="8"/>
        <v>0</v>
      </c>
      <c r="I86" s="32">
        <f t="shared" si="9"/>
        <v>0</v>
      </c>
      <c r="J86" s="32"/>
      <c r="K86" s="43">
        <v>1</v>
      </c>
      <c r="L86" s="32">
        <f t="shared" si="10"/>
        <v>0.96862001490129979</v>
      </c>
      <c r="M86" s="32">
        <f t="shared" si="11"/>
        <v>1</v>
      </c>
      <c r="N86" s="32"/>
      <c r="P86" s="32">
        <f t="shared" si="12"/>
        <v>0</v>
      </c>
      <c r="Q86" s="32">
        <f t="shared" si="13"/>
        <v>0</v>
      </c>
      <c r="R86" s="32"/>
      <c r="T86" s="32">
        <f t="shared" si="14"/>
        <v>0</v>
      </c>
      <c r="U86" s="32">
        <f t="shared" si="15"/>
        <v>0</v>
      </c>
      <c r="V86" s="32"/>
    </row>
    <row r="87" spans="1:22" ht="13.8">
      <c r="A87" s="34" t="s">
        <v>128</v>
      </c>
      <c r="B87" s="35">
        <v>78.279063685105271</v>
      </c>
      <c r="C87" s="36">
        <v>5.4692616104243061</v>
      </c>
      <c r="D87" s="30">
        <v>1.1871121753795342</v>
      </c>
      <c r="E87" s="30">
        <v>1</v>
      </c>
      <c r="G87" s="38"/>
      <c r="H87" s="32">
        <f t="shared" si="8"/>
        <v>0</v>
      </c>
      <c r="I87" s="32">
        <f t="shared" si="9"/>
        <v>0</v>
      </c>
      <c r="J87" s="32"/>
      <c r="K87" s="43">
        <v>5</v>
      </c>
      <c r="L87" s="32">
        <f t="shared" si="10"/>
        <v>5.9355608768976706</v>
      </c>
      <c r="M87" s="32">
        <f t="shared" si="11"/>
        <v>5</v>
      </c>
      <c r="N87" s="32"/>
      <c r="P87" s="32">
        <f t="shared" si="12"/>
        <v>0</v>
      </c>
      <c r="Q87" s="32">
        <f t="shared" si="13"/>
        <v>0</v>
      </c>
      <c r="R87" s="32"/>
      <c r="T87" s="32">
        <f t="shared" si="14"/>
        <v>0</v>
      </c>
      <c r="U87" s="32">
        <f t="shared" si="15"/>
        <v>0</v>
      </c>
      <c r="V87" s="32"/>
    </row>
    <row r="88" spans="1:22" ht="13.8">
      <c r="A88" s="34" t="s">
        <v>129</v>
      </c>
      <c r="B88" s="35">
        <v>91.59147378056754</v>
      </c>
      <c r="C88" s="36">
        <v>5.0017133066819097</v>
      </c>
      <c r="D88" s="30">
        <v>0.90429225566509663</v>
      </c>
      <c r="E88" s="30">
        <v>1</v>
      </c>
      <c r="G88" s="38"/>
      <c r="H88" s="32">
        <f t="shared" si="8"/>
        <v>0</v>
      </c>
      <c r="I88" s="32">
        <f t="shared" si="9"/>
        <v>0</v>
      </c>
      <c r="J88" s="32"/>
      <c r="K88" s="43">
        <v>1</v>
      </c>
      <c r="L88" s="32">
        <f t="shared" si="10"/>
        <v>0.90429225566509663</v>
      </c>
      <c r="M88" s="32">
        <f t="shared" si="11"/>
        <v>1</v>
      </c>
      <c r="N88" s="32"/>
      <c r="P88" s="32">
        <f t="shared" si="12"/>
        <v>0</v>
      </c>
      <c r="Q88" s="32">
        <f t="shared" si="13"/>
        <v>0</v>
      </c>
      <c r="R88" s="32"/>
      <c r="T88" s="32">
        <f t="shared" si="14"/>
        <v>0</v>
      </c>
      <c r="U88" s="32">
        <f t="shared" si="15"/>
        <v>0</v>
      </c>
      <c r="V88" s="32"/>
    </row>
    <row r="89" spans="1:22" ht="13.8">
      <c r="A89" s="34" t="s">
        <v>130</v>
      </c>
      <c r="B89" s="35">
        <v>7.3754413495488436</v>
      </c>
      <c r="C89" s="36">
        <v>2.8297872340425543</v>
      </c>
      <c r="D89" s="30">
        <v>5.7270072239422083</v>
      </c>
      <c r="E89" s="30">
        <v>1</v>
      </c>
      <c r="G89" s="38"/>
      <c r="H89" s="32">
        <f t="shared" si="8"/>
        <v>0</v>
      </c>
      <c r="I89" s="32">
        <f t="shared" si="9"/>
        <v>0</v>
      </c>
      <c r="J89" s="32"/>
      <c r="L89" s="32">
        <f t="shared" si="10"/>
        <v>0</v>
      </c>
      <c r="M89" s="32">
        <f t="shared" si="11"/>
        <v>0</v>
      </c>
      <c r="N89" s="32"/>
      <c r="P89" s="32">
        <f t="shared" si="12"/>
        <v>0</v>
      </c>
      <c r="Q89" s="32">
        <f t="shared" si="13"/>
        <v>0</v>
      </c>
      <c r="R89" s="32"/>
      <c r="T89" s="32">
        <f t="shared" si="14"/>
        <v>0</v>
      </c>
      <c r="U89" s="32">
        <f t="shared" si="15"/>
        <v>0</v>
      </c>
      <c r="V89" s="32"/>
    </row>
    <row r="90" spans="1:22" ht="13.8">
      <c r="A90" s="34" t="s">
        <v>131</v>
      </c>
      <c r="B90" s="35">
        <v>1.8569373610566235</v>
      </c>
      <c r="C90" s="36">
        <v>2.6760563380281677</v>
      </c>
      <c r="D90" s="30">
        <v>4.4168803418803426</v>
      </c>
      <c r="E90" s="30">
        <v>1</v>
      </c>
      <c r="G90" s="38"/>
      <c r="H90" s="32">
        <f t="shared" si="8"/>
        <v>0</v>
      </c>
      <c r="I90" s="32">
        <f t="shared" si="9"/>
        <v>0</v>
      </c>
      <c r="J90" s="32"/>
      <c r="L90" s="32">
        <f t="shared" si="10"/>
        <v>0</v>
      </c>
      <c r="M90" s="32">
        <f t="shared" si="11"/>
        <v>0</v>
      </c>
      <c r="N90" s="32"/>
      <c r="P90" s="32">
        <f t="shared" si="12"/>
        <v>0</v>
      </c>
      <c r="Q90" s="32">
        <f t="shared" si="13"/>
        <v>0</v>
      </c>
      <c r="R90" s="32"/>
      <c r="T90" s="32">
        <f t="shared" si="14"/>
        <v>0</v>
      </c>
      <c r="U90" s="32">
        <f t="shared" si="15"/>
        <v>0</v>
      </c>
      <c r="V90" s="32"/>
    </row>
    <row r="91" spans="1:22" ht="13.8">
      <c r="A91" s="34" t="s">
        <v>132</v>
      </c>
      <c r="B91" s="35">
        <v>1.1246240355695043</v>
      </c>
      <c r="C91" s="36">
        <v>3.6744186046511635</v>
      </c>
      <c r="D91" s="30">
        <v>2.4717499999999997</v>
      </c>
      <c r="E91" s="30">
        <v>1</v>
      </c>
      <c r="G91" s="38"/>
      <c r="H91" s="32">
        <f t="shared" si="8"/>
        <v>0</v>
      </c>
      <c r="I91" s="32">
        <f t="shared" si="9"/>
        <v>0</v>
      </c>
      <c r="J91" s="32"/>
      <c r="L91" s="32">
        <f t="shared" si="10"/>
        <v>0</v>
      </c>
      <c r="M91" s="32">
        <f t="shared" si="11"/>
        <v>0</v>
      </c>
      <c r="N91" s="32"/>
      <c r="P91" s="32">
        <f t="shared" si="12"/>
        <v>0</v>
      </c>
      <c r="Q91" s="32">
        <f t="shared" si="13"/>
        <v>0</v>
      </c>
      <c r="R91" s="32"/>
      <c r="T91" s="32">
        <f t="shared" si="14"/>
        <v>0</v>
      </c>
      <c r="U91" s="32">
        <f t="shared" si="15"/>
        <v>0</v>
      </c>
      <c r="V91" s="32"/>
    </row>
    <row r="92" spans="1:22" ht="13.8">
      <c r="A92" s="34" t="s">
        <v>133</v>
      </c>
      <c r="B92" s="35">
        <v>0.69308225447888061</v>
      </c>
      <c r="C92" s="36">
        <v>2.2641509433962264</v>
      </c>
      <c r="D92" s="30">
        <v>2.7159420289855074</v>
      </c>
      <c r="E92" s="30">
        <v>1</v>
      </c>
      <c r="G92" s="38"/>
      <c r="H92" s="32">
        <f t="shared" si="8"/>
        <v>0</v>
      </c>
      <c r="I92" s="32">
        <f t="shared" si="9"/>
        <v>0</v>
      </c>
      <c r="J92" s="32"/>
      <c r="L92" s="32">
        <f t="shared" si="10"/>
        <v>0</v>
      </c>
      <c r="M92" s="32">
        <f t="shared" si="11"/>
        <v>0</v>
      </c>
      <c r="N92" s="32"/>
      <c r="P92" s="32">
        <f t="shared" si="12"/>
        <v>0</v>
      </c>
      <c r="Q92" s="32">
        <f t="shared" si="13"/>
        <v>0</v>
      </c>
      <c r="R92" s="32"/>
      <c r="T92" s="32">
        <f t="shared" si="14"/>
        <v>0</v>
      </c>
      <c r="U92" s="32">
        <f t="shared" si="15"/>
        <v>0</v>
      </c>
      <c r="V92" s="32"/>
    </row>
    <row r="93" spans="1:22" ht="13.8">
      <c r="A93" s="34" t="s">
        <v>134</v>
      </c>
      <c r="B93" s="35">
        <v>0.58846606512357791</v>
      </c>
      <c r="C93" s="36">
        <v>1.9111111111111114</v>
      </c>
      <c r="D93" s="30">
        <v>5.8382352941176476</v>
      </c>
      <c r="E93" s="30">
        <v>1</v>
      </c>
      <c r="G93" s="38"/>
      <c r="H93" s="32">
        <f t="shared" si="8"/>
        <v>0</v>
      </c>
      <c r="I93" s="32">
        <f t="shared" si="9"/>
        <v>0</v>
      </c>
      <c r="J93" s="32"/>
      <c r="L93" s="32">
        <f t="shared" si="10"/>
        <v>0</v>
      </c>
      <c r="M93" s="32">
        <f t="shared" si="11"/>
        <v>0</v>
      </c>
      <c r="N93" s="32"/>
      <c r="P93" s="32">
        <f t="shared" si="12"/>
        <v>0</v>
      </c>
      <c r="Q93" s="32">
        <f t="shared" si="13"/>
        <v>0</v>
      </c>
      <c r="R93" s="32"/>
      <c r="T93" s="32">
        <f t="shared" si="14"/>
        <v>0</v>
      </c>
      <c r="U93" s="32">
        <f t="shared" si="15"/>
        <v>0</v>
      </c>
      <c r="V93" s="32"/>
    </row>
    <row r="94" spans="1:22" ht="13.8">
      <c r="A94" s="34" t="s">
        <v>135</v>
      </c>
      <c r="B94" s="35">
        <v>5.5185039884922187</v>
      </c>
      <c r="C94" s="36">
        <v>1.2132701421800942</v>
      </c>
      <c r="D94" s="30">
        <v>3.5486635220125806</v>
      </c>
      <c r="E94" s="30">
        <v>3</v>
      </c>
      <c r="G94" s="38"/>
      <c r="H94" s="32">
        <f t="shared" si="8"/>
        <v>0</v>
      </c>
      <c r="I94" s="32">
        <f t="shared" si="9"/>
        <v>0</v>
      </c>
      <c r="J94" s="32"/>
      <c r="L94" s="32">
        <f t="shared" si="10"/>
        <v>0</v>
      </c>
      <c r="M94" s="32">
        <f t="shared" si="11"/>
        <v>0</v>
      </c>
      <c r="N94" s="32"/>
      <c r="P94" s="32">
        <f t="shared" si="12"/>
        <v>0</v>
      </c>
      <c r="Q94" s="32">
        <f t="shared" si="13"/>
        <v>0</v>
      </c>
      <c r="R94" s="32"/>
      <c r="T94" s="32">
        <f t="shared" si="14"/>
        <v>0</v>
      </c>
      <c r="U94" s="32">
        <f t="shared" si="15"/>
        <v>0</v>
      </c>
      <c r="V94" s="32"/>
    </row>
    <row r="95" spans="1:22" ht="13.8">
      <c r="A95" s="34" t="s">
        <v>136</v>
      </c>
      <c r="B95" s="35">
        <v>8.2516019353995045</v>
      </c>
      <c r="C95" s="36">
        <v>1.223454833597464</v>
      </c>
      <c r="D95" s="30">
        <v>8.973817034700323</v>
      </c>
      <c r="E95" s="30">
        <v>5</v>
      </c>
      <c r="G95" s="38"/>
      <c r="H95" s="32">
        <f t="shared" si="8"/>
        <v>0</v>
      </c>
      <c r="I95" s="32">
        <f t="shared" si="9"/>
        <v>0</v>
      </c>
      <c r="J95" s="32"/>
      <c r="L95" s="32">
        <f t="shared" si="10"/>
        <v>0</v>
      </c>
      <c r="M95" s="32">
        <f t="shared" si="11"/>
        <v>0</v>
      </c>
      <c r="N95" s="32"/>
      <c r="P95" s="32">
        <f t="shared" si="12"/>
        <v>0</v>
      </c>
      <c r="Q95" s="32">
        <f t="shared" si="13"/>
        <v>0</v>
      </c>
      <c r="R95" s="32"/>
      <c r="T95" s="32">
        <f t="shared" si="14"/>
        <v>0</v>
      </c>
      <c r="U95" s="32">
        <f t="shared" si="15"/>
        <v>0</v>
      </c>
      <c r="V95" s="32"/>
    </row>
    <row r="96" spans="1:22" ht="13.8">
      <c r="A96" s="34" t="s">
        <v>137</v>
      </c>
      <c r="B96" s="35">
        <v>2.0530927160978161</v>
      </c>
      <c r="C96" s="36">
        <v>1.1401273885350323</v>
      </c>
      <c r="D96" s="30">
        <v>19.779166666666665</v>
      </c>
      <c r="E96" s="30">
        <v>10</v>
      </c>
      <c r="G96" s="38"/>
      <c r="H96" s="32">
        <f t="shared" si="8"/>
        <v>0</v>
      </c>
      <c r="I96" s="32">
        <f t="shared" si="9"/>
        <v>0</v>
      </c>
      <c r="J96" s="32"/>
      <c r="L96" s="32">
        <f t="shared" si="10"/>
        <v>0</v>
      </c>
      <c r="M96" s="32">
        <f t="shared" si="11"/>
        <v>0</v>
      </c>
      <c r="N96" s="32"/>
      <c r="P96" s="32">
        <f t="shared" si="12"/>
        <v>0</v>
      </c>
      <c r="Q96" s="32">
        <f t="shared" si="13"/>
        <v>0</v>
      </c>
      <c r="R96" s="32"/>
      <c r="T96" s="32">
        <f t="shared" si="14"/>
        <v>0</v>
      </c>
      <c r="U96" s="32">
        <f t="shared" si="15"/>
        <v>0</v>
      </c>
      <c r="V96" s="32"/>
    </row>
    <row r="97" spans="1:22" ht="13.8">
      <c r="A97" s="34" t="s">
        <v>138</v>
      </c>
      <c r="B97" s="35">
        <v>21.054008107754672</v>
      </c>
      <c r="C97" s="36">
        <v>1.2695652173913035</v>
      </c>
      <c r="D97" s="30">
        <v>4.5970361347949691</v>
      </c>
      <c r="E97" s="30">
        <v>3</v>
      </c>
      <c r="G97" s="38"/>
      <c r="H97" s="32">
        <f t="shared" si="8"/>
        <v>0</v>
      </c>
      <c r="I97" s="32">
        <f t="shared" si="9"/>
        <v>0</v>
      </c>
      <c r="J97" s="32"/>
      <c r="L97" s="32">
        <f t="shared" si="10"/>
        <v>0</v>
      </c>
      <c r="M97" s="32">
        <f t="shared" si="11"/>
        <v>0</v>
      </c>
      <c r="N97" s="32"/>
      <c r="P97" s="32">
        <f t="shared" si="12"/>
        <v>0</v>
      </c>
      <c r="Q97" s="32">
        <f t="shared" si="13"/>
        <v>0</v>
      </c>
      <c r="R97" s="32"/>
      <c r="T97" s="32">
        <f t="shared" si="14"/>
        <v>0</v>
      </c>
      <c r="U97" s="32">
        <f t="shared" si="15"/>
        <v>0</v>
      </c>
      <c r="V97" s="32"/>
    </row>
    <row r="98" spans="1:22" ht="13.8">
      <c r="A98" s="34" t="s">
        <v>139</v>
      </c>
      <c r="B98" s="35">
        <v>65.450503465411273</v>
      </c>
      <c r="C98" s="36">
        <v>1.6161838161838151</v>
      </c>
      <c r="D98" s="30">
        <v>9.6716254003449027</v>
      </c>
      <c r="E98" s="30">
        <v>5</v>
      </c>
      <c r="G98" s="44"/>
      <c r="H98" s="32">
        <f t="shared" si="8"/>
        <v>0</v>
      </c>
      <c r="I98" s="32">
        <f t="shared" si="9"/>
        <v>0</v>
      </c>
      <c r="J98" s="32"/>
      <c r="L98" s="32">
        <f t="shared" si="10"/>
        <v>0</v>
      </c>
      <c r="M98" s="32">
        <f t="shared" si="11"/>
        <v>0</v>
      </c>
      <c r="N98" s="32"/>
      <c r="P98" s="32">
        <f t="shared" si="12"/>
        <v>0</v>
      </c>
      <c r="Q98" s="32">
        <f t="shared" si="13"/>
        <v>0</v>
      </c>
      <c r="R98" s="32"/>
      <c r="T98" s="32">
        <f t="shared" si="14"/>
        <v>0</v>
      </c>
      <c r="U98" s="32">
        <f t="shared" si="15"/>
        <v>0</v>
      </c>
      <c r="V98" s="32"/>
    </row>
    <row r="99" spans="1:22" ht="13.8">
      <c r="A99" s="34" t="s">
        <v>140</v>
      </c>
      <c r="B99" s="35">
        <v>35.15103962338172</v>
      </c>
      <c r="C99" s="36">
        <v>1.2194940476190474</v>
      </c>
      <c r="D99" s="30">
        <v>19.171773659827917</v>
      </c>
      <c r="E99" s="30">
        <v>20</v>
      </c>
      <c r="G99" s="45">
        <v>1</v>
      </c>
      <c r="H99" s="32">
        <f t="shared" si="8"/>
        <v>19.171773659827917</v>
      </c>
      <c r="I99" s="32">
        <f t="shared" si="9"/>
        <v>20</v>
      </c>
      <c r="J99" s="32"/>
      <c r="L99" s="32">
        <f t="shared" si="10"/>
        <v>0</v>
      </c>
      <c r="M99" s="32">
        <f t="shared" si="11"/>
        <v>0</v>
      </c>
      <c r="N99" s="32"/>
      <c r="P99" s="32">
        <f t="shared" si="12"/>
        <v>0</v>
      </c>
      <c r="Q99" s="32">
        <f t="shared" si="13"/>
        <v>0</v>
      </c>
      <c r="R99" s="32"/>
      <c r="T99" s="32">
        <f t="shared" si="14"/>
        <v>0</v>
      </c>
      <c r="U99" s="32">
        <f t="shared" si="15"/>
        <v>0</v>
      </c>
      <c r="V99" s="32"/>
    </row>
    <row r="100" spans="1:22" ht="13.8">
      <c r="A100" s="34" t="s">
        <v>141</v>
      </c>
      <c r="B100" s="35">
        <v>1.3730874852883483</v>
      </c>
      <c r="C100" s="36">
        <v>1.1619047619047622</v>
      </c>
      <c r="D100" s="30">
        <v>31.07478632478632</v>
      </c>
      <c r="E100" s="30">
        <v>30</v>
      </c>
      <c r="G100" s="38"/>
      <c r="H100" s="32">
        <f t="shared" si="8"/>
        <v>0</v>
      </c>
      <c r="I100" s="32">
        <f t="shared" si="9"/>
        <v>0</v>
      </c>
      <c r="J100" s="32"/>
      <c r="L100" s="32">
        <f t="shared" si="10"/>
        <v>0</v>
      </c>
      <c r="M100" s="32">
        <f t="shared" si="11"/>
        <v>0</v>
      </c>
      <c r="N100" s="32"/>
      <c r="P100" s="32">
        <f t="shared" si="12"/>
        <v>0</v>
      </c>
      <c r="Q100" s="32">
        <f t="shared" si="13"/>
        <v>0</v>
      </c>
      <c r="R100" s="32"/>
      <c r="T100" s="32">
        <f t="shared" si="14"/>
        <v>0</v>
      </c>
      <c r="U100" s="32">
        <f t="shared" si="15"/>
        <v>0</v>
      </c>
      <c r="V100" s="32"/>
    </row>
    <row r="101" spans="1:22" ht="13.8">
      <c r="A101" s="34" t="s">
        <v>142</v>
      </c>
      <c r="B101" s="35">
        <v>7.5192886099123832</v>
      </c>
      <c r="C101" s="36">
        <v>1.2434782608695638</v>
      </c>
      <c r="D101" s="30">
        <v>1.805677083333334</v>
      </c>
      <c r="E101" s="30">
        <v>1</v>
      </c>
      <c r="G101" s="38"/>
      <c r="H101" s="32">
        <f t="shared" si="8"/>
        <v>0</v>
      </c>
      <c r="I101" s="32">
        <f t="shared" si="9"/>
        <v>0</v>
      </c>
      <c r="J101" s="32"/>
      <c r="L101" s="32">
        <f t="shared" si="10"/>
        <v>0</v>
      </c>
      <c r="M101" s="32">
        <f t="shared" si="11"/>
        <v>0</v>
      </c>
      <c r="N101" s="32"/>
      <c r="P101" s="32">
        <f t="shared" si="12"/>
        <v>0</v>
      </c>
      <c r="Q101" s="32">
        <f t="shared" si="13"/>
        <v>0</v>
      </c>
      <c r="R101" s="32"/>
      <c r="T101" s="32">
        <f t="shared" si="14"/>
        <v>0</v>
      </c>
      <c r="U101" s="32">
        <f t="shared" si="15"/>
        <v>0</v>
      </c>
      <c r="V101" s="32"/>
    </row>
    <row r="102" spans="1:22" ht="13.8">
      <c r="A102" s="34" t="s">
        <v>143</v>
      </c>
      <c r="B102" s="35">
        <v>1.2946253432718713</v>
      </c>
      <c r="C102" s="36">
        <v>1.0505050505050502</v>
      </c>
      <c r="D102" s="30">
        <v>16.972602739726025</v>
      </c>
      <c r="E102" s="30">
        <v>5</v>
      </c>
      <c r="G102" s="38"/>
      <c r="H102" s="32">
        <f t="shared" si="8"/>
        <v>0</v>
      </c>
      <c r="I102" s="32">
        <f t="shared" si="9"/>
        <v>0</v>
      </c>
      <c r="J102" s="32"/>
      <c r="L102" s="32">
        <f t="shared" si="10"/>
        <v>0</v>
      </c>
      <c r="M102" s="32">
        <f t="shared" si="11"/>
        <v>0</v>
      </c>
      <c r="N102" s="32"/>
      <c r="P102" s="32">
        <f t="shared" si="12"/>
        <v>0</v>
      </c>
      <c r="Q102" s="32">
        <f t="shared" si="13"/>
        <v>0</v>
      </c>
      <c r="R102" s="32"/>
      <c r="T102" s="32">
        <f t="shared" si="14"/>
        <v>0</v>
      </c>
      <c r="U102" s="32">
        <f t="shared" si="15"/>
        <v>0</v>
      </c>
      <c r="V102" s="32"/>
    </row>
    <row r="103" spans="1:22" ht="13.8">
      <c r="A103" s="34" t="s">
        <v>144</v>
      </c>
      <c r="B103" s="35">
        <v>11.743167255132732</v>
      </c>
      <c r="C103" s="36">
        <v>1.0991091314031187</v>
      </c>
      <c r="D103" s="30">
        <v>2.5813446969696945</v>
      </c>
      <c r="E103" s="30">
        <v>1</v>
      </c>
      <c r="G103" s="38"/>
      <c r="H103" s="32">
        <f t="shared" si="8"/>
        <v>0</v>
      </c>
      <c r="I103" s="32">
        <f t="shared" si="9"/>
        <v>0</v>
      </c>
      <c r="J103" s="32"/>
      <c r="L103" s="32">
        <f t="shared" si="10"/>
        <v>0</v>
      </c>
      <c r="M103" s="32">
        <f t="shared" si="11"/>
        <v>0</v>
      </c>
      <c r="N103" s="32"/>
      <c r="P103" s="32">
        <f t="shared" si="12"/>
        <v>0</v>
      </c>
      <c r="Q103" s="32">
        <f t="shared" si="13"/>
        <v>0</v>
      </c>
      <c r="R103" s="32"/>
      <c r="T103" s="32">
        <f t="shared" si="14"/>
        <v>0</v>
      </c>
      <c r="U103" s="32">
        <f t="shared" si="15"/>
        <v>0</v>
      </c>
      <c r="V103" s="32"/>
    </row>
    <row r="104" spans="1:22" ht="13.8">
      <c r="A104" s="34" t="s">
        <v>145</v>
      </c>
      <c r="B104" s="35">
        <v>26.860206616973976</v>
      </c>
      <c r="C104" s="36">
        <v>1.4001947419668936</v>
      </c>
      <c r="D104" s="30">
        <v>4.3396496028579117</v>
      </c>
      <c r="E104" s="30">
        <v>5</v>
      </c>
      <c r="G104" s="38"/>
      <c r="H104" s="32">
        <f t="shared" si="8"/>
        <v>0</v>
      </c>
      <c r="I104" s="32">
        <f t="shared" si="9"/>
        <v>0</v>
      </c>
      <c r="J104" s="32"/>
      <c r="L104" s="32">
        <f t="shared" si="10"/>
        <v>0</v>
      </c>
      <c r="M104" s="32">
        <f t="shared" si="11"/>
        <v>0</v>
      </c>
      <c r="N104" s="32"/>
      <c r="P104" s="32">
        <f t="shared" si="12"/>
        <v>0</v>
      </c>
      <c r="Q104" s="32">
        <f t="shared" si="13"/>
        <v>0</v>
      </c>
      <c r="R104" s="32"/>
      <c r="T104" s="32">
        <f t="shared" si="14"/>
        <v>0</v>
      </c>
      <c r="U104" s="32">
        <f t="shared" si="15"/>
        <v>0</v>
      </c>
      <c r="V104" s="32"/>
    </row>
    <row r="105" spans="1:22" ht="13.8">
      <c r="A105" s="34" t="s">
        <v>146</v>
      </c>
      <c r="B105" s="35">
        <v>25.630966392049171</v>
      </c>
      <c r="C105" s="36">
        <v>1.1158163265306105</v>
      </c>
      <c r="D105" s="30">
        <v>7.1610488084618309</v>
      </c>
      <c r="E105" s="30">
        <v>5</v>
      </c>
      <c r="G105" s="38"/>
      <c r="H105" s="32">
        <f t="shared" si="8"/>
        <v>0</v>
      </c>
      <c r="I105" s="32">
        <f t="shared" si="9"/>
        <v>0</v>
      </c>
      <c r="J105" s="32"/>
      <c r="L105" s="32">
        <f t="shared" si="10"/>
        <v>0</v>
      </c>
      <c r="M105" s="32">
        <f t="shared" si="11"/>
        <v>0</v>
      </c>
      <c r="N105" s="32"/>
      <c r="P105" s="32">
        <f t="shared" si="12"/>
        <v>0</v>
      </c>
      <c r="Q105" s="32">
        <f t="shared" si="13"/>
        <v>0</v>
      </c>
      <c r="R105" s="32"/>
      <c r="T105" s="32">
        <f t="shared" si="14"/>
        <v>0</v>
      </c>
      <c r="U105" s="32">
        <f t="shared" si="15"/>
        <v>0</v>
      </c>
      <c r="V105" s="32"/>
    </row>
    <row r="106" spans="1:22" ht="13.8">
      <c r="A106" s="34" t="s">
        <v>147</v>
      </c>
      <c r="B106" s="35">
        <v>6.1069700536157967</v>
      </c>
      <c r="C106" s="36">
        <v>1.1520342612419705</v>
      </c>
      <c r="D106" s="30">
        <v>7.0311258278145701</v>
      </c>
      <c r="E106" s="30">
        <v>5</v>
      </c>
      <c r="G106" s="38"/>
      <c r="H106" s="32">
        <f t="shared" si="8"/>
        <v>0</v>
      </c>
      <c r="I106" s="32">
        <f t="shared" si="9"/>
        <v>0</v>
      </c>
      <c r="J106" s="32"/>
      <c r="L106" s="32">
        <f t="shared" si="10"/>
        <v>0</v>
      </c>
      <c r="M106" s="32">
        <f t="shared" si="11"/>
        <v>0</v>
      </c>
      <c r="N106" s="32"/>
      <c r="P106" s="32">
        <f t="shared" si="12"/>
        <v>0</v>
      </c>
      <c r="Q106" s="32">
        <f t="shared" si="13"/>
        <v>0</v>
      </c>
      <c r="R106" s="32"/>
      <c r="T106" s="32">
        <f t="shared" si="14"/>
        <v>0</v>
      </c>
      <c r="U106" s="32">
        <f t="shared" si="15"/>
        <v>0</v>
      </c>
      <c r="V106" s="32"/>
    </row>
    <row r="107" spans="1:22" ht="13.8">
      <c r="A107" s="34" t="s">
        <v>148</v>
      </c>
      <c r="B107" s="35">
        <v>56.466588204524648</v>
      </c>
      <c r="C107" s="36">
        <v>1.3429828624363154</v>
      </c>
      <c r="D107" s="30">
        <v>5.0624189606246937</v>
      </c>
      <c r="E107" s="30">
        <v>5</v>
      </c>
      <c r="G107" s="45">
        <v>1</v>
      </c>
      <c r="H107" s="32">
        <f t="shared" si="8"/>
        <v>5.0624189606246937</v>
      </c>
      <c r="I107" s="32">
        <f t="shared" si="9"/>
        <v>5</v>
      </c>
      <c r="J107" s="32"/>
      <c r="L107" s="32">
        <f t="shared" si="10"/>
        <v>0</v>
      </c>
      <c r="M107" s="32">
        <f t="shared" si="11"/>
        <v>0</v>
      </c>
      <c r="N107" s="32"/>
      <c r="P107" s="32">
        <f t="shared" si="12"/>
        <v>0</v>
      </c>
      <c r="Q107" s="32">
        <f t="shared" si="13"/>
        <v>0</v>
      </c>
      <c r="R107" s="32"/>
      <c r="T107" s="32">
        <f t="shared" si="14"/>
        <v>0</v>
      </c>
      <c r="U107" s="32">
        <f t="shared" si="15"/>
        <v>0</v>
      </c>
      <c r="V107" s="32"/>
    </row>
    <row r="108" spans="1:22" ht="13.8">
      <c r="A108" s="34" t="s">
        <v>149</v>
      </c>
      <c r="B108" s="35">
        <v>21.681705243886494</v>
      </c>
      <c r="C108" s="36">
        <v>1.3401688781664638</v>
      </c>
      <c r="D108" s="30">
        <v>4.6279075347944403</v>
      </c>
      <c r="E108" s="30">
        <v>5</v>
      </c>
      <c r="G108" s="38">
        <v>1</v>
      </c>
      <c r="H108" s="32">
        <f t="shared" si="8"/>
        <v>4.6279075347944403</v>
      </c>
      <c r="I108" s="32">
        <f t="shared" si="9"/>
        <v>5</v>
      </c>
      <c r="J108" s="32"/>
      <c r="L108" s="32">
        <f t="shared" si="10"/>
        <v>0</v>
      </c>
      <c r="M108" s="32">
        <f t="shared" si="11"/>
        <v>0</v>
      </c>
      <c r="N108" s="32"/>
      <c r="P108" s="32">
        <f t="shared" si="12"/>
        <v>0</v>
      </c>
      <c r="Q108" s="32">
        <f t="shared" si="13"/>
        <v>0</v>
      </c>
      <c r="R108" s="32"/>
      <c r="T108" s="32">
        <f t="shared" si="14"/>
        <v>0</v>
      </c>
      <c r="U108" s="32">
        <f t="shared" si="15"/>
        <v>0</v>
      </c>
      <c r="V108" s="32"/>
    </row>
    <row r="109" spans="1:22" ht="13.8">
      <c r="A109" s="34" t="s">
        <v>150</v>
      </c>
      <c r="B109" s="35">
        <v>27.069438995684582</v>
      </c>
      <c r="C109" s="36">
        <v>1.169082125603865</v>
      </c>
      <c r="D109" s="30">
        <v>5.2949782218806112</v>
      </c>
      <c r="E109" s="30">
        <v>5</v>
      </c>
      <c r="G109" s="38"/>
      <c r="H109" s="32">
        <f t="shared" si="8"/>
        <v>0</v>
      </c>
      <c r="I109" s="32">
        <f t="shared" si="9"/>
        <v>0</v>
      </c>
      <c r="J109" s="32"/>
      <c r="L109" s="32">
        <f t="shared" si="10"/>
        <v>0</v>
      </c>
      <c r="M109" s="32">
        <f t="shared" si="11"/>
        <v>0</v>
      </c>
      <c r="N109" s="32"/>
      <c r="P109" s="32">
        <f t="shared" si="12"/>
        <v>0</v>
      </c>
      <c r="Q109" s="32">
        <f t="shared" si="13"/>
        <v>0</v>
      </c>
      <c r="R109" s="32"/>
      <c r="T109" s="32">
        <f t="shared" si="14"/>
        <v>0</v>
      </c>
      <c r="U109" s="32">
        <f t="shared" si="15"/>
        <v>0</v>
      </c>
      <c r="V109" s="32"/>
    </row>
    <row r="110" spans="1:22" ht="13.8">
      <c r="A110" s="34" t="s">
        <v>151</v>
      </c>
      <c r="B110" s="35">
        <v>8.7616058585066039</v>
      </c>
      <c r="C110" s="36">
        <v>1.3074626865671646</v>
      </c>
      <c r="D110" s="30">
        <v>36.665065502183445</v>
      </c>
      <c r="E110" s="30">
        <v>20</v>
      </c>
      <c r="G110" s="38"/>
      <c r="H110" s="32">
        <f t="shared" si="8"/>
        <v>0</v>
      </c>
      <c r="I110" s="32">
        <f t="shared" si="9"/>
        <v>0</v>
      </c>
      <c r="J110" s="32"/>
      <c r="L110" s="32">
        <f t="shared" si="10"/>
        <v>0</v>
      </c>
      <c r="M110" s="32">
        <f t="shared" si="11"/>
        <v>0</v>
      </c>
      <c r="N110" s="32"/>
      <c r="P110" s="32">
        <f t="shared" si="12"/>
        <v>0</v>
      </c>
      <c r="Q110" s="32">
        <f t="shared" si="13"/>
        <v>0</v>
      </c>
      <c r="R110" s="32"/>
      <c r="T110" s="32">
        <f t="shared" si="14"/>
        <v>0</v>
      </c>
      <c r="U110" s="32">
        <f t="shared" si="15"/>
        <v>0</v>
      </c>
      <c r="V110" s="32"/>
    </row>
    <row r="111" spans="1:22" ht="13.8">
      <c r="A111" s="34" t="s">
        <v>152</v>
      </c>
      <c r="B111" s="35">
        <v>35.177193670720541</v>
      </c>
      <c r="C111" s="36">
        <v>1.6814126394052049</v>
      </c>
      <c r="D111" s="30">
        <v>1.9738000379434668</v>
      </c>
      <c r="E111" s="30">
        <v>2</v>
      </c>
      <c r="G111" s="38"/>
      <c r="H111" s="32">
        <f t="shared" si="8"/>
        <v>0</v>
      </c>
      <c r="I111" s="32">
        <f t="shared" si="9"/>
        <v>0</v>
      </c>
      <c r="J111" s="32"/>
      <c r="L111" s="32">
        <f t="shared" si="10"/>
        <v>0</v>
      </c>
      <c r="M111" s="32">
        <f t="shared" si="11"/>
        <v>0</v>
      </c>
      <c r="N111" s="32"/>
      <c r="O111" s="42">
        <v>1</v>
      </c>
      <c r="P111" s="32">
        <f t="shared" si="12"/>
        <v>1.9738000379434668</v>
      </c>
      <c r="Q111" s="32">
        <f t="shared" si="13"/>
        <v>2</v>
      </c>
      <c r="R111" s="32"/>
      <c r="T111" s="32">
        <f t="shared" si="14"/>
        <v>0</v>
      </c>
      <c r="U111" s="32">
        <f t="shared" si="15"/>
        <v>0</v>
      </c>
      <c r="V111" s="32"/>
    </row>
    <row r="112" spans="1:22" ht="13.8">
      <c r="A112" s="34" t="s">
        <v>153</v>
      </c>
      <c r="B112" s="35">
        <v>31.332548711913166</v>
      </c>
      <c r="C112" s="36">
        <v>1.4937395659432404</v>
      </c>
      <c r="D112" s="30">
        <v>1.4233221393034829</v>
      </c>
      <c r="E112" s="30">
        <v>1</v>
      </c>
      <c r="G112" s="38"/>
      <c r="H112" s="32">
        <f t="shared" si="8"/>
        <v>0</v>
      </c>
      <c r="I112" s="32">
        <f t="shared" si="9"/>
        <v>0</v>
      </c>
      <c r="J112" s="32"/>
      <c r="L112" s="32">
        <f t="shared" si="10"/>
        <v>0</v>
      </c>
      <c r="M112" s="32">
        <f t="shared" si="11"/>
        <v>0</v>
      </c>
      <c r="N112" s="32"/>
      <c r="P112" s="32">
        <f t="shared" si="12"/>
        <v>0</v>
      </c>
      <c r="Q112" s="32">
        <f t="shared" si="13"/>
        <v>0</v>
      </c>
      <c r="R112" s="32"/>
      <c r="T112" s="32">
        <f t="shared" si="14"/>
        <v>0</v>
      </c>
      <c r="U112" s="32">
        <f t="shared" si="15"/>
        <v>0</v>
      </c>
      <c r="V112" s="32"/>
    </row>
    <row r="113" spans="1:22" ht="13.8">
      <c r="A113" s="34" t="s">
        <v>154</v>
      </c>
      <c r="B113" s="35">
        <v>94.481496011507787</v>
      </c>
      <c r="C113" s="36">
        <v>1.0422145328719743</v>
      </c>
      <c r="D113" s="30">
        <v>7.838637833873193</v>
      </c>
      <c r="E113" s="30">
        <v>5</v>
      </c>
      <c r="G113" s="38"/>
      <c r="H113" s="32">
        <f t="shared" si="8"/>
        <v>0</v>
      </c>
      <c r="I113" s="32">
        <f t="shared" si="9"/>
        <v>0</v>
      </c>
      <c r="J113" s="32"/>
      <c r="K113" s="39">
        <v>1</v>
      </c>
      <c r="L113" s="32">
        <f t="shared" si="10"/>
        <v>7.838637833873193</v>
      </c>
      <c r="M113" s="32">
        <f t="shared" si="11"/>
        <v>5</v>
      </c>
      <c r="N113" s="32"/>
      <c r="P113" s="32">
        <f t="shared" si="12"/>
        <v>0</v>
      </c>
      <c r="Q113" s="32">
        <f t="shared" si="13"/>
        <v>0</v>
      </c>
      <c r="R113" s="32"/>
      <c r="T113" s="32">
        <f t="shared" si="14"/>
        <v>0</v>
      </c>
      <c r="U113" s="32">
        <f t="shared" si="15"/>
        <v>0</v>
      </c>
      <c r="V113" s="32"/>
    </row>
    <row r="114" spans="1:22" ht="13.8">
      <c r="A114" s="34" t="s">
        <v>155</v>
      </c>
      <c r="B114" s="35">
        <v>82.032169478226763</v>
      </c>
      <c r="C114" s="36">
        <v>1.4823848238482404</v>
      </c>
      <c r="D114" s="30">
        <v>3.0873302433726351</v>
      </c>
      <c r="E114" s="30">
        <v>3</v>
      </c>
      <c r="G114" s="38"/>
      <c r="H114" s="32">
        <f t="shared" si="8"/>
        <v>0</v>
      </c>
      <c r="I114" s="32">
        <f t="shared" si="9"/>
        <v>0</v>
      </c>
      <c r="J114" s="32"/>
      <c r="K114" s="10">
        <v>1</v>
      </c>
      <c r="L114" s="32">
        <f t="shared" si="10"/>
        <v>3.0873302433726351</v>
      </c>
      <c r="M114" s="32">
        <f t="shared" si="11"/>
        <v>3</v>
      </c>
      <c r="N114" s="32"/>
      <c r="P114" s="32">
        <f t="shared" si="12"/>
        <v>0</v>
      </c>
      <c r="Q114" s="32">
        <f t="shared" si="13"/>
        <v>0</v>
      </c>
      <c r="R114" s="32"/>
      <c r="T114" s="32">
        <f t="shared" si="14"/>
        <v>0</v>
      </c>
      <c r="U114" s="32">
        <f t="shared" si="15"/>
        <v>0</v>
      </c>
      <c r="V114" s="32"/>
    </row>
    <row r="115" spans="1:22" ht="13.8">
      <c r="A115" s="34" t="s">
        <v>156</v>
      </c>
      <c r="B115" s="35">
        <v>5.7538904145416501</v>
      </c>
      <c r="C115" s="36">
        <v>1.0772727272727278</v>
      </c>
      <c r="D115" s="30">
        <v>6.1490842490842477</v>
      </c>
      <c r="E115" s="30">
        <v>5</v>
      </c>
      <c r="G115" s="38"/>
      <c r="H115" s="32">
        <f t="shared" si="8"/>
        <v>0</v>
      </c>
      <c r="I115" s="32">
        <f t="shared" si="9"/>
        <v>0</v>
      </c>
      <c r="J115" s="32"/>
      <c r="L115" s="32">
        <f t="shared" si="10"/>
        <v>0</v>
      </c>
      <c r="M115" s="32">
        <f t="shared" si="11"/>
        <v>0</v>
      </c>
      <c r="N115" s="32"/>
      <c r="P115" s="32">
        <f t="shared" si="12"/>
        <v>0</v>
      </c>
      <c r="Q115" s="32">
        <f t="shared" si="13"/>
        <v>0</v>
      </c>
      <c r="R115" s="32"/>
      <c r="T115" s="32">
        <f t="shared" si="14"/>
        <v>0</v>
      </c>
      <c r="U115" s="32">
        <f t="shared" si="15"/>
        <v>0</v>
      </c>
      <c r="V115" s="32"/>
    </row>
    <row r="116" spans="1:22" ht="13.8">
      <c r="A116" s="34" t="s">
        <v>157</v>
      </c>
      <c r="B116" s="35">
        <v>23.944030338694912</v>
      </c>
      <c r="C116" s="36">
        <v>1.0540688148552706</v>
      </c>
      <c r="D116" s="30">
        <v>1.2745696400625997</v>
      </c>
      <c r="E116" s="30">
        <v>1</v>
      </c>
      <c r="G116" s="38"/>
      <c r="H116" s="32">
        <f t="shared" si="8"/>
        <v>0</v>
      </c>
      <c r="I116" s="32">
        <f t="shared" si="9"/>
        <v>0</v>
      </c>
      <c r="J116" s="32"/>
      <c r="L116" s="32">
        <f t="shared" si="10"/>
        <v>0</v>
      </c>
      <c r="M116" s="32">
        <f t="shared" si="11"/>
        <v>0</v>
      </c>
      <c r="N116" s="32"/>
      <c r="P116" s="32">
        <f t="shared" si="12"/>
        <v>0</v>
      </c>
      <c r="Q116" s="32">
        <f t="shared" si="13"/>
        <v>0</v>
      </c>
      <c r="R116" s="32"/>
      <c r="T116" s="32">
        <f t="shared" si="14"/>
        <v>0</v>
      </c>
      <c r="U116" s="32">
        <f t="shared" si="15"/>
        <v>0</v>
      </c>
      <c r="V116" s="32"/>
    </row>
    <row r="117" spans="1:22" ht="13.8">
      <c r="A117" s="34" t="s">
        <v>158</v>
      </c>
      <c r="B117" s="35">
        <v>44.30495619197071</v>
      </c>
      <c r="C117" s="36">
        <v>1.0838252656434486</v>
      </c>
      <c r="D117" s="30">
        <v>6.4351995852773447</v>
      </c>
      <c r="E117" s="30">
        <v>3</v>
      </c>
      <c r="G117" s="38">
        <v>1</v>
      </c>
      <c r="H117" s="32">
        <f t="shared" si="8"/>
        <v>6.4351995852773447</v>
      </c>
      <c r="I117" s="32">
        <f t="shared" si="9"/>
        <v>3</v>
      </c>
      <c r="J117" s="32"/>
      <c r="L117" s="32">
        <f t="shared" si="10"/>
        <v>0</v>
      </c>
      <c r="M117" s="32">
        <f t="shared" si="11"/>
        <v>0</v>
      </c>
      <c r="N117" s="32"/>
      <c r="P117" s="32">
        <f t="shared" si="12"/>
        <v>0</v>
      </c>
      <c r="Q117" s="32">
        <f t="shared" si="13"/>
        <v>0</v>
      </c>
      <c r="R117" s="32"/>
      <c r="T117" s="32">
        <f t="shared" si="14"/>
        <v>0</v>
      </c>
      <c r="U117" s="32">
        <f t="shared" si="15"/>
        <v>0</v>
      </c>
      <c r="V117" s="32"/>
    </row>
    <row r="118" spans="1:22" ht="13.8">
      <c r="A118" s="34" t="s">
        <v>159</v>
      </c>
      <c r="B118" s="35">
        <v>84.124493265332816</v>
      </c>
      <c r="C118" s="36">
        <v>1.1128555883724582</v>
      </c>
      <c r="D118" s="30">
        <v>1.0735788508557469</v>
      </c>
      <c r="E118" s="30">
        <v>1</v>
      </c>
      <c r="G118" s="44">
        <v>1</v>
      </c>
      <c r="H118" s="32">
        <f t="shared" si="8"/>
        <v>1.0735788508557469</v>
      </c>
      <c r="I118" s="32">
        <f t="shared" si="9"/>
        <v>1</v>
      </c>
      <c r="J118" s="32"/>
      <c r="L118" s="32">
        <f t="shared" si="10"/>
        <v>0</v>
      </c>
      <c r="M118" s="32">
        <f t="shared" si="11"/>
        <v>0</v>
      </c>
      <c r="N118" s="32"/>
      <c r="P118" s="32">
        <f t="shared" si="12"/>
        <v>0</v>
      </c>
      <c r="Q118" s="32">
        <f t="shared" si="13"/>
        <v>0</v>
      </c>
      <c r="R118" s="32"/>
      <c r="T118" s="32">
        <f t="shared" si="14"/>
        <v>0</v>
      </c>
      <c r="U118" s="32">
        <f t="shared" si="15"/>
        <v>0</v>
      </c>
      <c r="V118" s="32"/>
    </row>
    <row r="119" spans="1:22" ht="13.8">
      <c r="A119" s="34" t="s">
        <v>160</v>
      </c>
      <c r="B119" s="35">
        <v>83.745259578919843</v>
      </c>
      <c r="C119" s="36">
        <v>2.9750156152404812</v>
      </c>
      <c r="D119" s="30">
        <v>10.508379830830155</v>
      </c>
      <c r="E119" s="30">
        <v>10</v>
      </c>
      <c r="G119" s="46">
        <v>2</v>
      </c>
      <c r="H119" s="32">
        <f t="shared" si="8"/>
        <v>21.016759661660309</v>
      </c>
      <c r="I119" s="32">
        <f t="shared" si="9"/>
        <v>20</v>
      </c>
      <c r="J119" s="32"/>
      <c r="L119" s="32">
        <f t="shared" si="10"/>
        <v>0</v>
      </c>
      <c r="M119" s="32">
        <f t="shared" si="11"/>
        <v>0</v>
      </c>
      <c r="N119" s="32"/>
      <c r="O119" s="39">
        <v>1</v>
      </c>
      <c r="P119" s="32">
        <f t="shared" si="12"/>
        <v>10.508379830830155</v>
      </c>
      <c r="Q119" s="32">
        <f t="shared" si="13"/>
        <v>10</v>
      </c>
      <c r="R119" s="32"/>
      <c r="S119" s="10">
        <v>1</v>
      </c>
      <c r="T119" s="32">
        <f t="shared" si="14"/>
        <v>10.508379830830155</v>
      </c>
      <c r="U119" s="32">
        <f t="shared" si="15"/>
        <v>10</v>
      </c>
      <c r="V119" s="32"/>
    </row>
    <row r="120" spans="1:22" ht="13.8">
      <c r="A120" s="34" t="s">
        <v>161</v>
      </c>
      <c r="B120" s="35">
        <v>84.490649928076365</v>
      </c>
      <c r="C120" s="36">
        <v>2.3284321312490333</v>
      </c>
      <c r="D120" s="37">
        <v>0.9023451434627906</v>
      </c>
      <c r="E120" s="37">
        <v>1</v>
      </c>
      <c r="G120" s="46">
        <v>1</v>
      </c>
      <c r="H120" s="32">
        <f t="shared" si="8"/>
        <v>0.9023451434627906</v>
      </c>
      <c r="I120" s="32">
        <f t="shared" si="9"/>
        <v>1</v>
      </c>
      <c r="J120" s="32"/>
      <c r="L120" s="32">
        <f t="shared" si="10"/>
        <v>0</v>
      </c>
      <c r="M120" s="32">
        <f t="shared" si="11"/>
        <v>0</v>
      </c>
      <c r="N120" s="32"/>
      <c r="O120" s="39">
        <v>1</v>
      </c>
      <c r="P120" s="32">
        <f t="shared" si="12"/>
        <v>0.9023451434627906</v>
      </c>
      <c r="Q120" s="32">
        <f t="shared" si="13"/>
        <v>1</v>
      </c>
      <c r="R120" s="32"/>
      <c r="S120" s="10">
        <v>1</v>
      </c>
      <c r="T120" s="32">
        <f t="shared" si="14"/>
        <v>0.9023451434627906</v>
      </c>
      <c r="U120" s="32">
        <f t="shared" si="15"/>
        <v>1</v>
      </c>
      <c r="V120" s="32"/>
    </row>
    <row r="121" spans="1:22" ht="13.8">
      <c r="A121" s="34" t="s">
        <v>162</v>
      </c>
      <c r="B121" s="35">
        <v>37.38721067085131</v>
      </c>
      <c r="C121" s="36">
        <v>1.783490731024834</v>
      </c>
      <c r="D121" s="30">
        <v>2.3274352463990269</v>
      </c>
      <c r="E121" s="30">
        <v>1</v>
      </c>
      <c r="G121" s="46">
        <v>1</v>
      </c>
      <c r="H121" s="32">
        <f t="shared" si="8"/>
        <v>2.3274352463990269</v>
      </c>
      <c r="I121" s="32">
        <f t="shared" si="9"/>
        <v>1</v>
      </c>
      <c r="J121" s="32"/>
      <c r="L121" s="32">
        <f t="shared" si="10"/>
        <v>0</v>
      </c>
      <c r="M121" s="32">
        <f t="shared" si="11"/>
        <v>0</v>
      </c>
      <c r="N121" s="32"/>
      <c r="O121" s="39">
        <v>1</v>
      </c>
      <c r="P121" s="32">
        <f t="shared" si="12"/>
        <v>2.3274352463990269</v>
      </c>
      <c r="Q121" s="32">
        <f t="shared" si="13"/>
        <v>1</v>
      </c>
      <c r="R121" s="32"/>
      <c r="S121" s="10">
        <v>1</v>
      </c>
      <c r="T121" s="32">
        <f t="shared" si="14"/>
        <v>2.3274352463990269</v>
      </c>
      <c r="U121" s="32">
        <f t="shared" si="15"/>
        <v>1</v>
      </c>
      <c r="V121" s="32"/>
    </row>
    <row r="122" spans="1:22" ht="13.8">
      <c r="A122" s="34" t="s">
        <v>163</v>
      </c>
      <c r="B122" s="35">
        <v>8.5392964561265856</v>
      </c>
      <c r="C122" s="36">
        <v>1.2879019908116396</v>
      </c>
      <c r="D122" s="30">
        <v>3.2626633986928129</v>
      </c>
      <c r="E122" s="30">
        <v>3</v>
      </c>
      <c r="G122" s="38"/>
      <c r="H122" s="32">
        <f t="shared" si="8"/>
        <v>0</v>
      </c>
      <c r="I122" s="32">
        <f t="shared" si="9"/>
        <v>0</v>
      </c>
      <c r="J122" s="32"/>
      <c r="L122" s="32">
        <f t="shared" si="10"/>
        <v>0</v>
      </c>
      <c r="M122" s="32">
        <f t="shared" si="11"/>
        <v>0</v>
      </c>
      <c r="N122" s="32"/>
      <c r="P122" s="32">
        <f t="shared" si="12"/>
        <v>0</v>
      </c>
      <c r="Q122" s="32">
        <f t="shared" si="13"/>
        <v>0</v>
      </c>
      <c r="R122" s="32"/>
      <c r="T122" s="32">
        <f t="shared" si="14"/>
        <v>0</v>
      </c>
      <c r="U122" s="32">
        <f t="shared" si="15"/>
        <v>0</v>
      </c>
      <c r="V122" s="32"/>
    </row>
    <row r="123" spans="1:22" ht="13.8">
      <c r="A123" s="34" t="s">
        <v>164</v>
      </c>
      <c r="B123" s="35">
        <v>13.129331764090493</v>
      </c>
      <c r="C123" s="36">
        <v>1.3426294820717135</v>
      </c>
      <c r="D123" s="30">
        <v>1.2548967551622416</v>
      </c>
      <c r="E123" s="30">
        <v>1</v>
      </c>
      <c r="G123" s="38"/>
      <c r="H123" s="32">
        <f t="shared" si="8"/>
        <v>0</v>
      </c>
      <c r="I123" s="32">
        <f t="shared" si="9"/>
        <v>0</v>
      </c>
      <c r="J123" s="32"/>
      <c r="L123" s="32">
        <f t="shared" si="10"/>
        <v>0</v>
      </c>
      <c r="M123" s="32">
        <f t="shared" si="11"/>
        <v>0</v>
      </c>
      <c r="N123" s="32"/>
      <c r="P123" s="32">
        <f t="shared" si="12"/>
        <v>0</v>
      </c>
      <c r="Q123" s="32">
        <f t="shared" si="13"/>
        <v>0</v>
      </c>
      <c r="R123" s="32"/>
      <c r="T123" s="32">
        <f t="shared" si="14"/>
        <v>0</v>
      </c>
      <c r="U123" s="32">
        <f t="shared" si="15"/>
        <v>0</v>
      </c>
      <c r="V123" s="32"/>
    </row>
    <row r="124" spans="1:22" ht="13.8">
      <c r="A124" s="34" t="s">
        <v>165</v>
      </c>
      <c r="B124" s="35">
        <v>38.263371256701973</v>
      </c>
      <c r="C124" s="36">
        <v>1.6961722488038291</v>
      </c>
      <c r="D124" s="30">
        <v>2.0623087084148777</v>
      </c>
      <c r="E124" s="30">
        <v>1</v>
      </c>
      <c r="G124" s="38"/>
      <c r="H124" s="32">
        <f t="shared" si="8"/>
        <v>0</v>
      </c>
      <c r="I124" s="32">
        <f t="shared" si="9"/>
        <v>0</v>
      </c>
      <c r="J124" s="32"/>
      <c r="L124" s="32">
        <f t="shared" si="10"/>
        <v>0</v>
      </c>
      <c r="M124" s="32">
        <f t="shared" si="11"/>
        <v>0</v>
      </c>
      <c r="N124" s="32"/>
      <c r="P124" s="32">
        <f t="shared" si="12"/>
        <v>0</v>
      </c>
      <c r="Q124" s="32">
        <f t="shared" si="13"/>
        <v>0</v>
      </c>
      <c r="R124" s="32"/>
      <c r="T124" s="32">
        <f t="shared" si="14"/>
        <v>0</v>
      </c>
      <c r="U124" s="32">
        <f t="shared" si="15"/>
        <v>0</v>
      </c>
      <c r="V124" s="32"/>
    </row>
    <row r="125" spans="1:22" ht="13.8">
      <c r="A125" s="34" t="s">
        <v>166</v>
      </c>
      <c r="B125" s="35">
        <v>35.098731528704072</v>
      </c>
      <c r="C125" s="36">
        <v>1.3029061102831652</v>
      </c>
      <c r="D125" s="30">
        <v>1.6477134146341468</v>
      </c>
      <c r="E125" s="30">
        <v>1</v>
      </c>
      <c r="G125" s="38"/>
      <c r="H125" s="32">
        <f t="shared" si="8"/>
        <v>0</v>
      </c>
      <c r="I125" s="32">
        <f t="shared" si="9"/>
        <v>0</v>
      </c>
      <c r="J125" s="32"/>
      <c r="L125" s="32">
        <f t="shared" si="10"/>
        <v>0</v>
      </c>
      <c r="M125" s="32">
        <f t="shared" si="11"/>
        <v>0</v>
      </c>
      <c r="N125" s="32"/>
      <c r="O125" s="39">
        <v>1</v>
      </c>
      <c r="P125" s="32">
        <f t="shared" si="12"/>
        <v>1.6477134146341468</v>
      </c>
      <c r="Q125" s="32">
        <f t="shared" si="13"/>
        <v>1</v>
      </c>
      <c r="R125" s="32"/>
      <c r="T125" s="32">
        <f t="shared" si="14"/>
        <v>0</v>
      </c>
      <c r="U125" s="32">
        <f t="shared" si="15"/>
        <v>0</v>
      </c>
      <c r="V125" s="32"/>
    </row>
    <row r="126" spans="1:22" ht="13.8">
      <c r="A126" s="34" t="s">
        <v>167</v>
      </c>
      <c r="B126" s="35">
        <v>46.358048908068525</v>
      </c>
      <c r="C126" s="36">
        <v>1.320169252468266</v>
      </c>
      <c r="D126" s="30">
        <v>2.9413508260447037</v>
      </c>
      <c r="E126" s="30">
        <v>1</v>
      </c>
      <c r="G126" s="38"/>
      <c r="H126" s="32">
        <f t="shared" si="8"/>
        <v>0</v>
      </c>
      <c r="I126" s="32">
        <f t="shared" si="9"/>
        <v>0</v>
      </c>
      <c r="J126" s="32"/>
      <c r="L126" s="32">
        <f t="shared" si="10"/>
        <v>0</v>
      </c>
      <c r="M126" s="32">
        <f t="shared" si="11"/>
        <v>0</v>
      </c>
      <c r="N126" s="32"/>
      <c r="P126" s="32">
        <f t="shared" si="12"/>
        <v>0</v>
      </c>
      <c r="Q126" s="32">
        <f t="shared" si="13"/>
        <v>0</v>
      </c>
      <c r="R126" s="32"/>
      <c r="S126" s="10">
        <v>1</v>
      </c>
      <c r="T126" s="32">
        <f t="shared" si="14"/>
        <v>2.9413508260447037</v>
      </c>
      <c r="U126" s="32">
        <f t="shared" si="15"/>
        <v>1</v>
      </c>
      <c r="V126" s="32"/>
    </row>
    <row r="127" spans="1:22" ht="13.8">
      <c r="A127" s="34" t="s">
        <v>168</v>
      </c>
      <c r="B127" s="35">
        <v>23.15940891853014</v>
      </c>
      <c r="C127" s="36">
        <v>2.0502540937323559</v>
      </c>
      <c r="D127" s="37">
        <v>0.8971842757936509</v>
      </c>
      <c r="E127" s="30">
        <v>1</v>
      </c>
      <c r="G127" s="38"/>
      <c r="H127" s="32">
        <f t="shared" si="8"/>
        <v>0</v>
      </c>
      <c r="I127" s="32">
        <f t="shared" si="9"/>
        <v>0</v>
      </c>
      <c r="J127" s="32"/>
      <c r="L127" s="32">
        <f t="shared" si="10"/>
        <v>0</v>
      </c>
      <c r="M127" s="32">
        <f t="shared" si="11"/>
        <v>0</v>
      </c>
      <c r="N127" s="32"/>
      <c r="P127" s="32">
        <f t="shared" si="12"/>
        <v>0</v>
      </c>
      <c r="Q127" s="32">
        <f t="shared" si="13"/>
        <v>0</v>
      </c>
      <c r="R127" s="32"/>
      <c r="T127" s="32">
        <f t="shared" si="14"/>
        <v>0</v>
      </c>
      <c r="U127" s="32">
        <f t="shared" si="15"/>
        <v>0</v>
      </c>
      <c r="V127" s="32"/>
    </row>
    <row r="128" spans="1:22" ht="13.8">
      <c r="A128" s="34" t="s">
        <v>169</v>
      </c>
      <c r="B128" s="35">
        <v>24.375572119785538</v>
      </c>
      <c r="C128" s="36">
        <v>1.3074034334763938</v>
      </c>
      <c r="D128" s="30">
        <v>1.3810150375939856</v>
      </c>
      <c r="E128" s="30">
        <v>1</v>
      </c>
      <c r="G128" s="38"/>
      <c r="H128" s="32">
        <f t="shared" si="8"/>
        <v>0</v>
      </c>
      <c r="I128" s="32">
        <f t="shared" si="9"/>
        <v>0</v>
      </c>
      <c r="J128" s="32"/>
      <c r="L128" s="32">
        <f t="shared" si="10"/>
        <v>0</v>
      </c>
      <c r="M128" s="32">
        <f t="shared" si="11"/>
        <v>0</v>
      </c>
      <c r="N128" s="32"/>
      <c r="P128" s="32">
        <f t="shared" si="12"/>
        <v>0</v>
      </c>
      <c r="Q128" s="32">
        <f t="shared" si="13"/>
        <v>0</v>
      </c>
      <c r="R128" s="32"/>
      <c r="T128" s="32">
        <f t="shared" si="14"/>
        <v>0</v>
      </c>
      <c r="U128" s="32">
        <f t="shared" si="15"/>
        <v>0</v>
      </c>
      <c r="V128" s="32"/>
    </row>
    <row r="129" spans="1:22" ht="13.8">
      <c r="A129" s="34" t="s">
        <v>170</v>
      </c>
      <c r="B129" s="35">
        <v>16.280894468418989</v>
      </c>
      <c r="C129" s="36">
        <v>1.1831325301204818</v>
      </c>
      <c r="D129" s="30">
        <v>2.3480263157894772</v>
      </c>
      <c r="E129" s="30">
        <v>2</v>
      </c>
      <c r="G129" s="38"/>
      <c r="H129" s="32">
        <f t="shared" si="8"/>
        <v>0</v>
      </c>
      <c r="I129" s="32">
        <f t="shared" si="9"/>
        <v>0</v>
      </c>
      <c r="J129" s="32"/>
      <c r="L129" s="32">
        <f t="shared" si="10"/>
        <v>0</v>
      </c>
      <c r="M129" s="32">
        <f t="shared" si="11"/>
        <v>0</v>
      </c>
      <c r="N129" s="32"/>
      <c r="P129" s="32">
        <f t="shared" si="12"/>
        <v>0</v>
      </c>
      <c r="Q129" s="32">
        <f t="shared" si="13"/>
        <v>0</v>
      </c>
      <c r="R129" s="32"/>
      <c r="T129" s="32">
        <f t="shared" si="14"/>
        <v>0</v>
      </c>
      <c r="U129" s="32">
        <f t="shared" si="15"/>
        <v>0</v>
      </c>
      <c r="V129" s="32"/>
    </row>
    <row r="130" spans="1:22" ht="13.8">
      <c r="A130" s="34" t="s">
        <v>171</v>
      </c>
      <c r="B130" s="35">
        <v>31.803321564012034</v>
      </c>
      <c r="C130" s="36">
        <v>1.3696546052631564</v>
      </c>
      <c r="D130" s="30">
        <v>3.2234349722163613</v>
      </c>
      <c r="E130" s="30">
        <v>3</v>
      </c>
      <c r="G130" s="46">
        <v>1</v>
      </c>
      <c r="H130" s="32">
        <f t="shared" si="8"/>
        <v>3.2234349722163613</v>
      </c>
      <c r="I130" s="32">
        <f t="shared" si="9"/>
        <v>3</v>
      </c>
      <c r="J130" s="32"/>
      <c r="L130" s="32">
        <f t="shared" si="10"/>
        <v>0</v>
      </c>
      <c r="M130" s="32">
        <f t="shared" si="11"/>
        <v>0</v>
      </c>
      <c r="N130" s="32"/>
      <c r="O130" s="39">
        <v>1</v>
      </c>
      <c r="P130" s="32">
        <f t="shared" si="12"/>
        <v>3.2234349722163613</v>
      </c>
      <c r="Q130" s="32">
        <f t="shared" si="13"/>
        <v>3</v>
      </c>
      <c r="R130" s="32"/>
      <c r="T130" s="32">
        <f t="shared" si="14"/>
        <v>0</v>
      </c>
      <c r="U130" s="32">
        <f t="shared" si="15"/>
        <v>0</v>
      </c>
      <c r="V130" s="32"/>
    </row>
    <row r="131" spans="1:22" ht="13.8">
      <c r="A131" s="34" t="s">
        <v>172</v>
      </c>
      <c r="B131" s="35">
        <v>9.0231463318948606</v>
      </c>
      <c r="C131" s="36">
        <v>1.0260869565217401</v>
      </c>
      <c r="D131" s="30">
        <v>19.504100227790449</v>
      </c>
      <c r="E131" s="30">
        <v>20</v>
      </c>
      <c r="G131" s="38"/>
      <c r="H131" s="32">
        <f t="shared" si="8"/>
        <v>0</v>
      </c>
      <c r="I131" s="32">
        <f t="shared" si="9"/>
        <v>0</v>
      </c>
      <c r="J131" s="32"/>
      <c r="L131" s="32">
        <f t="shared" si="10"/>
        <v>0</v>
      </c>
      <c r="M131" s="32">
        <f t="shared" si="11"/>
        <v>0</v>
      </c>
      <c r="N131" s="32"/>
      <c r="P131" s="32">
        <f t="shared" si="12"/>
        <v>0</v>
      </c>
      <c r="Q131" s="32">
        <f t="shared" si="13"/>
        <v>0</v>
      </c>
      <c r="R131" s="32"/>
      <c r="T131" s="32">
        <f t="shared" si="14"/>
        <v>0</v>
      </c>
      <c r="U131" s="32">
        <f t="shared" si="15"/>
        <v>0</v>
      </c>
      <c r="V131" s="32"/>
    </row>
    <row r="132" spans="1:22" ht="13.8">
      <c r="A132" s="34" t="s">
        <v>173</v>
      </c>
      <c r="B132" s="35">
        <v>7.2577481365241265</v>
      </c>
      <c r="C132" s="36">
        <v>1.1225225225225215</v>
      </c>
      <c r="D132" s="30">
        <v>4.1295992714025518</v>
      </c>
      <c r="E132" s="30">
        <v>1</v>
      </c>
      <c r="G132" s="38"/>
      <c r="H132" s="32">
        <f t="shared" ref="H132:H195" si="16">+G132*D132</f>
        <v>0</v>
      </c>
      <c r="I132" s="32">
        <f t="shared" ref="I132:I195" si="17">+G132*E132</f>
        <v>0</v>
      </c>
      <c r="J132" s="32"/>
      <c r="L132" s="32">
        <f t="shared" ref="L132:L195" si="18">+K132*D132</f>
        <v>0</v>
      </c>
      <c r="M132" s="32">
        <f t="shared" ref="M132:M195" si="19">+K132*E132</f>
        <v>0</v>
      </c>
      <c r="N132" s="32"/>
      <c r="P132" s="32">
        <f t="shared" ref="P132:P195" si="20">+O132*D132</f>
        <v>0</v>
      </c>
      <c r="Q132" s="32">
        <f t="shared" ref="Q132:Q195" si="21">+O132*E132</f>
        <v>0</v>
      </c>
      <c r="R132" s="32"/>
      <c r="T132" s="32">
        <f t="shared" ref="T132:T195" si="22">+S132*D132</f>
        <v>0</v>
      </c>
      <c r="U132" s="32">
        <f t="shared" ref="U132:U195" si="23">+S132*E132</f>
        <v>0</v>
      </c>
      <c r="V132" s="32"/>
    </row>
    <row r="133" spans="1:22" ht="13.8">
      <c r="A133" s="34" t="s">
        <v>174</v>
      </c>
      <c r="B133" s="35">
        <v>35.085654505034654</v>
      </c>
      <c r="C133" s="36">
        <v>1.126723816623183</v>
      </c>
      <c r="D133" s="37">
        <v>1.0154077899720246</v>
      </c>
      <c r="E133" s="30">
        <v>1</v>
      </c>
      <c r="G133" s="38"/>
      <c r="H133" s="32">
        <f t="shared" si="16"/>
        <v>0</v>
      </c>
      <c r="I133" s="32">
        <f t="shared" si="17"/>
        <v>0</v>
      </c>
      <c r="J133" s="32"/>
      <c r="L133" s="32">
        <f t="shared" si="18"/>
        <v>0</v>
      </c>
      <c r="M133" s="32">
        <f t="shared" si="19"/>
        <v>0</v>
      </c>
      <c r="N133" s="32"/>
      <c r="P133" s="32">
        <f t="shared" si="20"/>
        <v>0</v>
      </c>
      <c r="Q133" s="32">
        <f t="shared" si="21"/>
        <v>0</v>
      </c>
      <c r="R133" s="32"/>
      <c r="T133" s="32">
        <f t="shared" si="22"/>
        <v>0</v>
      </c>
      <c r="U133" s="32">
        <f t="shared" si="23"/>
        <v>0</v>
      </c>
      <c r="V133" s="32"/>
    </row>
    <row r="134" spans="1:22" ht="13.8">
      <c r="A134" s="34" t="s">
        <v>175</v>
      </c>
      <c r="B134" s="35">
        <v>26.677128285602198</v>
      </c>
      <c r="C134" s="36">
        <v>1.3828431372549033</v>
      </c>
      <c r="D134" s="37">
        <v>1.0123687119955775</v>
      </c>
      <c r="E134" s="30">
        <v>1</v>
      </c>
      <c r="G134" s="38"/>
      <c r="H134" s="32">
        <f t="shared" si="16"/>
        <v>0</v>
      </c>
      <c r="I134" s="32">
        <f t="shared" si="17"/>
        <v>0</v>
      </c>
      <c r="J134" s="32"/>
      <c r="L134" s="32">
        <f t="shared" si="18"/>
        <v>0</v>
      </c>
      <c r="M134" s="32">
        <f t="shared" si="19"/>
        <v>0</v>
      </c>
      <c r="N134" s="32"/>
      <c r="P134" s="32">
        <f t="shared" si="20"/>
        <v>0</v>
      </c>
      <c r="Q134" s="32">
        <f t="shared" si="21"/>
        <v>0</v>
      </c>
      <c r="R134" s="32"/>
      <c r="T134" s="32">
        <f t="shared" si="22"/>
        <v>0</v>
      </c>
      <c r="U134" s="32">
        <f t="shared" si="23"/>
        <v>0</v>
      </c>
      <c r="V134" s="32"/>
    </row>
    <row r="135" spans="1:22" ht="13.8">
      <c r="A135" s="34" t="s">
        <v>176</v>
      </c>
      <c r="B135" s="35">
        <v>88.662220478619076</v>
      </c>
      <c r="C135" s="36">
        <v>1.3519174041297946</v>
      </c>
      <c r="D135" s="37">
        <v>0.81861619441164912</v>
      </c>
      <c r="E135" s="30">
        <v>1</v>
      </c>
      <c r="G135" s="38"/>
      <c r="H135" s="32">
        <f t="shared" si="16"/>
        <v>0</v>
      </c>
      <c r="I135" s="32">
        <f t="shared" si="17"/>
        <v>0</v>
      </c>
      <c r="J135" s="32"/>
      <c r="K135" s="39">
        <v>1</v>
      </c>
      <c r="L135" s="32">
        <f t="shared" si="18"/>
        <v>0.81861619441164912</v>
      </c>
      <c r="M135" s="32">
        <f t="shared" si="19"/>
        <v>1</v>
      </c>
      <c r="N135" s="32"/>
      <c r="P135" s="32">
        <f t="shared" si="20"/>
        <v>0</v>
      </c>
      <c r="Q135" s="32">
        <f t="shared" si="21"/>
        <v>0</v>
      </c>
      <c r="R135" s="32"/>
      <c r="T135" s="32">
        <f t="shared" si="22"/>
        <v>0</v>
      </c>
      <c r="U135" s="32">
        <f t="shared" si="23"/>
        <v>0</v>
      </c>
      <c r="V135" s="32"/>
    </row>
    <row r="136" spans="1:22" ht="13.8">
      <c r="A136" s="34" t="s">
        <v>177</v>
      </c>
      <c r="B136" s="35">
        <v>22.950176539819537</v>
      </c>
      <c r="C136" s="36">
        <v>1.3361823361823362</v>
      </c>
      <c r="D136" s="37">
        <v>0.89494274809160201</v>
      </c>
      <c r="E136" s="30">
        <v>1</v>
      </c>
      <c r="G136" s="38"/>
      <c r="H136" s="32">
        <f t="shared" si="16"/>
        <v>0</v>
      </c>
      <c r="I136" s="32">
        <f t="shared" si="17"/>
        <v>0</v>
      </c>
      <c r="J136" s="32"/>
      <c r="L136" s="32">
        <f t="shared" si="18"/>
        <v>0</v>
      </c>
      <c r="M136" s="32">
        <f t="shared" si="19"/>
        <v>0</v>
      </c>
      <c r="N136" s="32"/>
      <c r="O136" s="39">
        <v>1</v>
      </c>
      <c r="P136" s="32">
        <f t="shared" si="20"/>
        <v>0.89494274809160201</v>
      </c>
      <c r="Q136" s="32">
        <f t="shared" si="21"/>
        <v>1</v>
      </c>
      <c r="R136" s="32"/>
      <c r="T136" s="32">
        <f t="shared" si="22"/>
        <v>0</v>
      </c>
      <c r="U136" s="32">
        <f t="shared" si="23"/>
        <v>0</v>
      </c>
      <c r="V136" s="32"/>
    </row>
    <row r="137" spans="1:22" ht="13.8">
      <c r="A137" s="34" t="s">
        <v>178</v>
      </c>
      <c r="B137" s="35">
        <v>46.868052831175625</v>
      </c>
      <c r="C137" s="36">
        <v>1.2938058035714315</v>
      </c>
      <c r="D137" s="30">
        <v>1.2751420454545435</v>
      </c>
      <c r="E137" s="30">
        <v>1</v>
      </c>
      <c r="G137" s="38"/>
      <c r="H137" s="32">
        <f t="shared" si="16"/>
        <v>0</v>
      </c>
      <c r="I137" s="32">
        <f t="shared" si="17"/>
        <v>0</v>
      </c>
      <c r="J137" s="32"/>
      <c r="K137" s="39">
        <v>1</v>
      </c>
      <c r="L137" s="32">
        <f t="shared" si="18"/>
        <v>1.2751420454545435</v>
      </c>
      <c r="M137" s="32">
        <f t="shared" si="19"/>
        <v>1</v>
      </c>
      <c r="N137" s="32"/>
      <c r="P137" s="32">
        <f t="shared" si="20"/>
        <v>0</v>
      </c>
      <c r="Q137" s="32">
        <f t="shared" si="21"/>
        <v>0</v>
      </c>
      <c r="R137" s="32"/>
      <c r="T137" s="32">
        <f t="shared" si="22"/>
        <v>0</v>
      </c>
      <c r="U137" s="32">
        <f t="shared" si="23"/>
        <v>0</v>
      </c>
      <c r="V137" s="32"/>
    </row>
    <row r="138" spans="1:22" ht="13.8">
      <c r="A138" s="34" t="s">
        <v>179</v>
      </c>
      <c r="B138" s="35">
        <v>53.851183470642084</v>
      </c>
      <c r="C138" s="36">
        <v>1.0920349684312733</v>
      </c>
      <c r="D138" s="37">
        <v>0.79839502373835169</v>
      </c>
      <c r="E138" s="30">
        <v>1</v>
      </c>
      <c r="G138" s="38"/>
      <c r="H138" s="32">
        <f t="shared" si="16"/>
        <v>0</v>
      </c>
      <c r="I138" s="32">
        <f t="shared" si="17"/>
        <v>0</v>
      </c>
      <c r="J138" s="32"/>
      <c r="K138" s="39">
        <v>1</v>
      </c>
      <c r="L138" s="32">
        <f t="shared" si="18"/>
        <v>0.79839502373835169</v>
      </c>
      <c r="M138" s="32">
        <f t="shared" si="19"/>
        <v>1</v>
      </c>
      <c r="N138" s="32"/>
      <c r="P138" s="32">
        <f t="shared" si="20"/>
        <v>0</v>
      </c>
      <c r="Q138" s="32">
        <f t="shared" si="21"/>
        <v>0</v>
      </c>
      <c r="R138" s="32"/>
      <c r="T138" s="32">
        <f t="shared" si="22"/>
        <v>0</v>
      </c>
      <c r="U138" s="32">
        <f t="shared" si="23"/>
        <v>0</v>
      </c>
      <c r="V138" s="32"/>
    </row>
    <row r="139" spans="1:22" ht="13.8">
      <c r="A139" s="34" t="s">
        <v>180</v>
      </c>
      <c r="B139" s="35">
        <v>30.848698836144894</v>
      </c>
      <c r="C139" s="36">
        <v>1.0521407376006786</v>
      </c>
      <c r="D139" s="30">
        <v>1.0901115241635706</v>
      </c>
      <c r="E139" s="30">
        <v>1</v>
      </c>
      <c r="G139" s="38"/>
      <c r="H139" s="32">
        <f t="shared" si="16"/>
        <v>0</v>
      </c>
      <c r="I139" s="32">
        <f t="shared" si="17"/>
        <v>0</v>
      </c>
      <c r="J139" s="32"/>
      <c r="L139" s="32">
        <f t="shared" si="18"/>
        <v>0</v>
      </c>
      <c r="M139" s="32">
        <f t="shared" si="19"/>
        <v>0</v>
      </c>
      <c r="N139" s="32"/>
      <c r="P139" s="32">
        <f t="shared" si="20"/>
        <v>0</v>
      </c>
      <c r="Q139" s="32">
        <f t="shared" si="21"/>
        <v>0</v>
      </c>
      <c r="R139" s="32"/>
      <c r="T139" s="32">
        <f t="shared" si="22"/>
        <v>0</v>
      </c>
      <c r="U139" s="32">
        <f t="shared" si="23"/>
        <v>0</v>
      </c>
      <c r="V139" s="32"/>
    </row>
    <row r="140" spans="1:22" ht="13.8">
      <c r="A140" s="34" t="s">
        <v>181</v>
      </c>
      <c r="B140" s="35">
        <v>0.91539165685889901</v>
      </c>
      <c r="C140" s="36">
        <v>1.0571428571428569</v>
      </c>
      <c r="D140" s="30">
        <v>23.596874999999997</v>
      </c>
      <c r="E140" s="30">
        <v>15</v>
      </c>
      <c r="G140" s="38"/>
      <c r="H140" s="32">
        <f t="shared" si="16"/>
        <v>0</v>
      </c>
      <c r="I140" s="32">
        <f t="shared" si="17"/>
        <v>0</v>
      </c>
      <c r="J140" s="32"/>
      <c r="L140" s="32">
        <f t="shared" si="18"/>
        <v>0</v>
      </c>
      <c r="M140" s="32">
        <f t="shared" si="19"/>
        <v>0</v>
      </c>
      <c r="N140" s="32"/>
      <c r="P140" s="32">
        <f t="shared" si="20"/>
        <v>0</v>
      </c>
      <c r="Q140" s="32">
        <f t="shared" si="21"/>
        <v>0</v>
      </c>
      <c r="R140" s="32"/>
      <c r="T140" s="32">
        <f t="shared" si="22"/>
        <v>0</v>
      </c>
      <c r="U140" s="32">
        <f t="shared" si="23"/>
        <v>0</v>
      </c>
      <c r="V140" s="32"/>
    </row>
    <row r="141" spans="1:22" ht="13.8">
      <c r="A141" s="34" t="s">
        <v>182</v>
      </c>
      <c r="B141" s="35">
        <v>6.342356479665229</v>
      </c>
      <c r="C141" s="36">
        <v>1.0123711340206196</v>
      </c>
      <c r="D141" s="30">
        <v>38.413846153846144</v>
      </c>
      <c r="E141" s="30">
        <v>30</v>
      </c>
      <c r="G141" s="38"/>
      <c r="H141" s="32">
        <f t="shared" si="16"/>
        <v>0</v>
      </c>
      <c r="I141" s="32">
        <f t="shared" si="17"/>
        <v>0</v>
      </c>
      <c r="J141" s="32"/>
      <c r="L141" s="32">
        <f t="shared" si="18"/>
        <v>0</v>
      </c>
      <c r="M141" s="32">
        <f t="shared" si="19"/>
        <v>0</v>
      </c>
      <c r="N141" s="32"/>
      <c r="P141" s="32">
        <f t="shared" si="20"/>
        <v>0</v>
      </c>
      <c r="Q141" s="32">
        <f t="shared" si="21"/>
        <v>0</v>
      </c>
      <c r="R141" s="32"/>
      <c r="T141" s="32">
        <f t="shared" si="22"/>
        <v>0</v>
      </c>
      <c r="U141" s="32">
        <f t="shared" si="23"/>
        <v>0</v>
      </c>
      <c r="V141" s="32"/>
    </row>
    <row r="142" spans="1:22" ht="13.8">
      <c r="A142" s="34" t="s">
        <v>183</v>
      </c>
      <c r="B142" s="35">
        <v>55.328887145285734</v>
      </c>
      <c r="C142" s="36">
        <v>1.3273457811392091</v>
      </c>
      <c r="D142" s="30">
        <v>7.1411221693350742</v>
      </c>
      <c r="E142" s="30">
        <v>5</v>
      </c>
      <c r="G142" s="38"/>
      <c r="H142" s="32">
        <f t="shared" si="16"/>
        <v>0</v>
      </c>
      <c r="I142" s="32">
        <f t="shared" si="17"/>
        <v>0</v>
      </c>
      <c r="J142" s="32"/>
      <c r="K142" s="39">
        <v>1</v>
      </c>
      <c r="L142" s="32">
        <f t="shared" si="18"/>
        <v>7.1411221693350742</v>
      </c>
      <c r="M142" s="32">
        <f t="shared" si="19"/>
        <v>5</v>
      </c>
      <c r="N142" s="32"/>
      <c r="P142" s="32">
        <f t="shared" si="20"/>
        <v>0</v>
      </c>
      <c r="Q142" s="32">
        <f t="shared" si="21"/>
        <v>0</v>
      </c>
      <c r="R142" s="32"/>
      <c r="T142" s="32">
        <f t="shared" si="22"/>
        <v>0</v>
      </c>
      <c r="U142" s="32">
        <f t="shared" si="23"/>
        <v>0</v>
      </c>
      <c r="V142" s="32"/>
    </row>
    <row r="143" spans="1:22" ht="13.8">
      <c r="A143" s="34" t="s">
        <v>184</v>
      </c>
      <c r="B143" s="35">
        <v>67.843598796913824</v>
      </c>
      <c r="C143" s="36">
        <v>1.4051657671549764</v>
      </c>
      <c r="D143" s="30">
        <v>2.6928255256362945</v>
      </c>
      <c r="E143" s="30">
        <v>3</v>
      </c>
      <c r="G143" s="47">
        <v>1</v>
      </c>
      <c r="H143" s="32">
        <f t="shared" si="16"/>
        <v>2.6928255256362945</v>
      </c>
      <c r="I143" s="32">
        <f t="shared" si="17"/>
        <v>3</v>
      </c>
      <c r="J143" s="32"/>
      <c r="L143" s="32">
        <f t="shared" si="18"/>
        <v>0</v>
      </c>
      <c r="M143" s="32">
        <f t="shared" si="19"/>
        <v>0</v>
      </c>
      <c r="N143" s="32"/>
      <c r="P143" s="32">
        <f t="shared" si="20"/>
        <v>0</v>
      </c>
      <c r="Q143" s="32">
        <f t="shared" si="21"/>
        <v>0</v>
      </c>
      <c r="R143" s="32"/>
      <c r="T143" s="32">
        <f t="shared" si="22"/>
        <v>0</v>
      </c>
      <c r="U143" s="32">
        <f t="shared" si="23"/>
        <v>0</v>
      </c>
      <c r="V143" s="32"/>
    </row>
    <row r="144" spans="1:22" ht="13.8">
      <c r="A144" s="34" t="s">
        <v>185</v>
      </c>
      <c r="B144" s="35">
        <v>16.333202563096638</v>
      </c>
      <c r="C144" s="36">
        <v>1.3674939951961578</v>
      </c>
      <c r="D144" s="30">
        <v>10.458658777120329</v>
      </c>
      <c r="E144" s="30">
        <v>10</v>
      </c>
      <c r="G144" s="38"/>
      <c r="H144" s="32">
        <f t="shared" si="16"/>
        <v>0</v>
      </c>
      <c r="I144" s="32">
        <f t="shared" si="17"/>
        <v>0</v>
      </c>
      <c r="J144" s="32"/>
      <c r="L144" s="32">
        <f t="shared" si="18"/>
        <v>0</v>
      </c>
      <c r="M144" s="32">
        <f t="shared" si="19"/>
        <v>0</v>
      </c>
      <c r="N144" s="32"/>
      <c r="P144" s="32">
        <f t="shared" si="20"/>
        <v>0</v>
      </c>
      <c r="Q144" s="32">
        <f t="shared" si="21"/>
        <v>0</v>
      </c>
      <c r="R144" s="32"/>
      <c r="T144" s="32">
        <f t="shared" si="22"/>
        <v>0</v>
      </c>
      <c r="U144" s="32">
        <f t="shared" si="23"/>
        <v>0</v>
      </c>
      <c r="V144" s="32"/>
    </row>
    <row r="145" spans="1:22" ht="13.8">
      <c r="A145" s="34" t="s">
        <v>186</v>
      </c>
      <c r="B145" s="35">
        <v>1.2684712959330455</v>
      </c>
      <c r="C145" s="36">
        <v>1.0309278350515465</v>
      </c>
      <c r="D145" s="30">
        <v>6.7639344262295102</v>
      </c>
      <c r="E145" s="30">
        <v>3</v>
      </c>
      <c r="G145" s="38"/>
      <c r="H145" s="32">
        <f t="shared" si="16"/>
        <v>0</v>
      </c>
      <c r="I145" s="32">
        <f t="shared" si="17"/>
        <v>0</v>
      </c>
      <c r="J145" s="32"/>
      <c r="L145" s="32">
        <f t="shared" si="18"/>
        <v>0</v>
      </c>
      <c r="M145" s="32">
        <f t="shared" si="19"/>
        <v>0</v>
      </c>
      <c r="N145" s="32"/>
      <c r="P145" s="32">
        <f t="shared" si="20"/>
        <v>0</v>
      </c>
      <c r="Q145" s="32">
        <f t="shared" si="21"/>
        <v>0</v>
      </c>
      <c r="R145" s="32"/>
      <c r="T145" s="32">
        <f t="shared" si="22"/>
        <v>0</v>
      </c>
      <c r="U145" s="32">
        <f t="shared" si="23"/>
        <v>0</v>
      </c>
      <c r="V145" s="32"/>
    </row>
    <row r="146" spans="1:22" ht="13.8">
      <c r="A146" s="34" t="s">
        <v>187</v>
      </c>
      <c r="B146" s="35">
        <v>45.089577612135479</v>
      </c>
      <c r="C146" s="36">
        <v>1.1247099767981477</v>
      </c>
      <c r="D146" s="30">
        <v>2.2322706039372728</v>
      </c>
      <c r="E146" s="30">
        <v>1</v>
      </c>
      <c r="G146" s="38"/>
      <c r="H146" s="32">
        <f t="shared" si="16"/>
        <v>0</v>
      </c>
      <c r="I146" s="32">
        <f t="shared" si="17"/>
        <v>0</v>
      </c>
      <c r="J146" s="32"/>
      <c r="L146" s="32">
        <f t="shared" si="18"/>
        <v>0</v>
      </c>
      <c r="M146" s="32">
        <f t="shared" si="19"/>
        <v>0</v>
      </c>
      <c r="N146" s="32"/>
      <c r="P146" s="32">
        <f t="shared" si="20"/>
        <v>0</v>
      </c>
      <c r="Q146" s="32">
        <f t="shared" si="21"/>
        <v>0</v>
      </c>
      <c r="R146" s="32"/>
      <c r="T146" s="32">
        <f t="shared" si="22"/>
        <v>0</v>
      </c>
      <c r="U146" s="32">
        <f t="shared" si="23"/>
        <v>0</v>
      </c>
      <c r="V146" s="32"/>
    </row>
    <row r="147" spans="1:22" ht="13.8">
      <c r="A147" s="34" t="s">
        <v>188</v>
      </c>
      <c r="B147" s="35">
        <v>40.264155878122139</v>
      </c>
      <c r="C147" s="36">
        <v>1.0230594348814557</v>
      </c>
      <c r="D147" s="30">
        <v>3.0559341283361756</v>
      </c>
      <c r="E147" s="30">
        <v>2</v>
      </c>
      <c r="G147" s="47">
        <v>1</v>
      </c>
      <c r="H147" s="32">
        <f t="shared" si="16"/>
        <v>3.0559341283361756</v>
      </c>
      <c r="I147" s="32">
        <f t="shared" si="17"/>
        <v>2</v>
      </c>
      <c r="J147" s="32"/>
      <c r="L147" s="32">
        <f t="shared" si="18"/>
        <v>0</v>
      </c>
      <c r="M147" s="32">
        <f t="shared" si="19"/>
        <v>0</v>
      </c>
      <c r="N147" s="32"/>
      <c r="P147" s="32">
        <f t="shared" si="20"/>
        <v>0</v>
      </c>
      <c r="Q147" s="32">
        <f t="shared" si="21"/>
        <v>0</v>
      </c>
      <c r="R147" s="32"/>
      <c r="T147" s="32">
        <f t="shared" si="22"/>
        <v>0</v>
      </c>
      <c r="U147" s="32">
        <f t="shared" si="23"/>
        <v>0</v>
      </c>
      <c r="V147" s="32"/>
    </row>
    <row r="148" spans="1:22" ht="13.8">
      <c r="A148" s="34" t="s">
        <v>189</v>
      </c>
      <c r="B148" s="35">
        <v>94.86072969792076</v>
      </c>
      <c r="C148" s="36">
        <v>2.3210642404190813</v>
      </c>
      <c r="D148" s="30">
        <v>3.7467150924348589</v>
      </c>
      <c r="E148" s="30">
        <v>5</v>
      </c>
      <c r="G148" s="47">
        <v>3</v>
      </c>
      <c r="H148" s="32">
        <f t="shared" si="16"/>
        <v>11.240145277304578</v>
      </c>
      <c r="I148" s="32">
        <f t="shared" si="17"/>
        <v>15</v>
      </c>
      <c r="J148" s="32"/>
      <c r="L148" s="32">
        <f t="shared" si="18"/>
        <v>0</v>
      </c>
      <c r="M148" s="32">
        <f t="shared" si="19"/>
        <v>0</v>
      </c>
      <c r="N148" s="32"/>
      <c r="P148" s="32">
        <f t="shared" si="20"/>
        <v>0</v>
      </c>
      <c r="Q148" s="32">
        <f t="shared" si="21"/>
        <v>0</v>
      </c>
      <c r="R148" s="32"/>
      <c r="T148" s="32">
        <f t="shared" si="22"/>
        <v>0</v>
      </c>
      <c r="U148" s="32">
        <f t="shared" si="23"/>
        <v>0</v>
      </c>
      <c r="V148" s="32"/>
    </row>
    <row r="149" spans="1:22" ht="13.8">
      <c r="A149" s="34" t="s">
        <v>190</v>
      </c>
      <c r="B149" s="35">
        <v>39.741074931345629</v>
      </c>
      <c r="C149" s="36">
        <v>2.7446528463310313</v>
      </c>
      <c r="D149" s="30">
        <v>2.5075985950495072</v>
      </c>
      <c r="E149" s="30">
        <v>2</v>
      </c>
      <c r="G149" s="38"/>
      <c r="H149" s="32">
        <f t="shared" si="16"/>
        <v>0</v>
      </c>
      <c r="I149" s="32">
        <f t="shared" si="17"/>
        <v>0</v>
      </c>
      <c r="J149" s="32"/>
      <c r="L149" s="32">
        <f t="shared" si="18"/>
        <v>0</v>
      </c>
      <c r="M149" s="32">
        <f t="shared" si="19"/>
        <v>0</v>
      </c>
      <c r="N149" s="32"/>
      <c r="O149" s="42">
        <v>1</v>
      </c>
      <c r="P149" s="32">
        <f t="shared" si="20"/>
        <v>2.5075985950495072</v>
      </c>
      <c r="Q149" s="32">
        <f t="shared" si="21"/>
        <v>2</v>
      </c>
      <c r="R149" s="32"/>
      <c r="T149" s="32">
        <f t="shared" si="22"/>
        <v>0</v>
      </c>
      <c r="U149" s="32">
        <f t="shared" si="23"/>
        <v>0</v>
      </c>
      <c r="V149" s="32"/>
    </row>
    <row r="150" spans="1:22" ht="13.8">
      <c r="A150" s="34" t="s">
        <v>191</v>
      </c>
      <c r="B150" s="35">
        <v>2.5892506865437426</v>
      </c>
      <c r="C150" s="36">
        <v>1.1010101010101006</v>
      </c>
      <c r="D150" s="30">
        <v>8.4074074074074119</v>
      </c>
      <c r="E150" s="30">
        <v>10</v>
      </c>
      <c r="G150" s="38"/>
      <c r="H150" s="32">
        <f t="shared" si="16"/>
        <v>0</v>
      </c>
      <c r="I150" s="32">
        <f t="shared" si="17"/>
        <v>0</v>
      </c>
      <c r="J150" s="32"/>
      <c r="L150" s="32">
        <f t="shared" si="18"/>
        <v>0</v>
      </c>
      <c r="M150" s="32">
        <f t="shared" si="19"/>
        <v>0</v>
      </c>
      <c r="N150" s="32"/>
      <c r="P150" s="32">
        <f t="shared" si="20"/>
        <v>0</v>
      </c>
      <c r="Q150" s="32">
        <f t="shared" si="21"/>
        <v>0</v>
      </c>
      <c r="R150" s="32"/>
      <c r="T150" s="32">
        <f t="shared" si="22"/>
        <v>0</v>
      </c>
      <c r="U150" s="32">
        <f t="shared" si="23"/>
        <v>0</v>
      </c>
      <c r="V150" s="32"/>
    </row>
    <row r="151" spans="1:22" ht="13.8">
      <c r="A151" s="34" t="s">
        <v>192</v>
      </c>
      <c r="B151" s="35">
        <v>8.1208316987053752</v>
      </c>
      <c r="C151" s="36">
        <v>1.1223832528180349</v>
      </c>
      <c r="D151" s="30">
        <v>4.2914884135472384</v>
      </c>
      <c r="E151" s="30">
        <v>2</v>
      </c>
      <c r="G151" s="47">
        <v>1</v>
      </c>
      <c r="H151" s="32">
        <f t="shared" si="16"/>
        <v>4.2914884135472384</v>
      </c>
      <c r="I151" s="32">
        <f t="shared" si="17"/>
        <v>2</v>
      </c>
      <c r="J151" s="32"/>
      <c r="L151" s="32">
        <f t="shared" si="18"/>
        <v>0</v>
      </c>
      <c r="M151" s="32">
        <f t="shared" si="19"/>
        <v>0</v>
      </c>
      <c r="N151" s="32"/>
      <c r="P151" s="32">
        <f t="shared" si="20"/>
        <v>0</v>
      </c>
      <c r="Q151" s="32">
        <f t="shared" si="21"/>
        <v>0</v>
      </c>
      <c r="R151" s="32"/>
      <c r="T151" s="32">
        <f t="shared" si="22"/>
        <v>0</v>
      </c>
      <c r="U151" s="32">
        <f t="shared" si="23"/>
        <v>0</v>
      </c>
      <c r="V151" s="32"/>
    </row>
    <row r="152" spans="1:22" ht="13.8">
      <c r="A152" s="34" t="s">
        <v>193</v>
      </c>
      <c r="B152" s="35">
        <v>20.530927160978159</v>
      </c>
      <c r="C152" s="36">
        <v>1.3216560509554125</v>
      </c>
      <c r="D152" s="30">
        <v>2.2088396841743911</v>
      </c>
      <c r="E152" s="30">
        <v>1</v>
      </c>
      <c r="G152" s="38"/>
      <c r="H152" s="32">
        <f t="shared" si="16"/>
        <v>0</v>
      </c>
      <c r="I152" s="32">
        <f t="shared" si="17"/>
        <v>0</v>
      </c>
      <c r="J152" s="32"/>
      <c r="L152" s="32">
        <f t="shared" si="18"/>
        <v>0</v>
      </c>
      <c r="M152" s="32">
        <f t="shared" si="19"/>
        <v>0</v>
      </c>
      <c r="N152" s="32"/>
      <c r="P152" s="32">
        <f t="shared" si="20"/>
        <v>0</v>
      </c>
      <c r="Q152" s="32">
        <f t="shared" si="21"/>
        <v>0</v>
      </c>
      <c r="R152" s="32"/>
      <c r="T152" s="32">
        <f t="shared" si="22"/>
        <v>0</v>
      </c>
      <c r="U152" s="32">
        <f t="shared" si="23"/>
        <v>0</v>
      </c>
      <c r="V152" s="32"/>
    </row>
    <row r="153" spans="1:22" ht="13.8">
      <c r="A153" s="34" t="s">
        <v>194</v>
      </c>
      <c r="B153" s="35">
        <v>1.2292402249248071</v>
      </c>
      <c r="C153" s="36">
        <v>1.1489361702127661</v>
      </c>
      <c r="D153" s="30">
        <v>2.4762626262626259</v>
      </c>
      <c r="E153" s="30">
        <v>1</v>
      </c>
      <c r="G153" s="38"/>
      <c r="H153" s="32">
        <f t="shared" si="16"/>
        <v>0</v>
      </c>
      <c r="I153" s="32">
        <f t="shared" si="17"/>
        <v>0</v>
      </c>
      <c r="J153" s="32"/>
      <c r="L153" s="32">
        <f t="shared" si="18"/>
        <v>0</v>
      </c>
      <c r="M153" s="32">
        <f t="shared" si="19"/>
        <v>0</v>
      </c>
      <c r="N153" s="32"/>
      <c r="P153" s="32">
        <f t="shared" si="20"/>
        <v>0</v>
      </c>
      <c r="Q153" s="32">
        <f t="shared" si="21"/>
        <v>0</v>
      </c>
      <c r="R153" s="32"/>
      <c r="T153" s="32">
        <f t="shared" si="22"/>
        <v>0</v>
      </c>
      <c r="U153" s="32">
        <f t="shared" si="23"/>
        <v>0</v>
      </c>
      <c r="V153" s="32"/>
    </row>
    <row r="154" spans="1:22" ht="13.8">
      <c r="A154" s="34" t="s">
        <v>195</v>
      </c>
      <c r="B154" s="35">
        <v>48.659605073885182</v>
      </c>
      <c r="C154" s="36">
        <v>1.359043267938727</v>
      </c>
      <c r="D154" s="30">
        <v>12.243314266158229</v>
      </c>
      <c r="E154" s="30">
        <v>10</v>
      </c>
      <c r="G154" s="47">
        <v>1</v>
      </c>
      <c r="H154" s="32">
        <f t="shared" si="16"/>
        <v>12.243314266158229</v>
      </c>
      <c r="I154" s="32">
        <f t="shared" si="17"/>
        <v>10</v>
      </c>
      <c r="J154" s="32"/>
      <c r="L154" s="32">
        <f t="shared" si="18"/>
        <v>0</v>
      </c>
      <c r="M154" s="32">
        <f t="shared" si="19"/>
        <v>0</v>
      </c>
      <c r="N154" s="32"/>
      <c r="P154" s="32">
        <f t="shared" si="20"/>
        <v>0</v>
      </c>
      <c r="Q154" s="32">
        <f t="shared" si="21"/>
        <v>0</v>
      </c>
      <c r="R154" s="32"/>
      <c r="T154" s="32">
        <f t="shared" si="22"/>
        <v>0</v>
      </c>
      <c r="U154" s="32">
        <f t="shared" si="23"/>
        <v>0</v>
      </c>
      <c r="V154" s="32"/>
    </row>
    <row r="155" spans="1:22" ht="13.8">
      <c r="A155" s="34" t="s">
        <v>196</v>
      </c>
      <c r="B155" s="35">
        <v>78.383679874460583</v>
      </c>
      <c r="C155" s="36">
        <v>1.5200200200200149</v>
      </c>
      <c r="D155" s="30">
        <v>9.9793955229412195</v>
      </c>
      <c r="E155" s="30">
        <v>10</v>
      </c>
      <c r="G155" s="47">
        <v>1</v>
      </c>
      <c r="H155" s="32">
        <f t="shared" si="16"/>
        <v>9.9793955229412195</v>
      </c>
      <c r="I155" s="32">
        <f t="shared" si="17"/>
        <v>10</v>
      </c>
      <c r="J155" s="32"/>
      <c r="L155" s="32">
        <f t="shared" si="18"/>
        <v>0</v>
      </c>
      <c r="M155" s="32">
        <f t="shared" si="19"/>
        <v>0</v>
      </c>
      <c r="N155" s="32"/>
      <c r="P155" s="32">
        <f t="shared" si="20"/>
        <v>0</v>
      </c>
      <c r="Q155" s="32">
        <f t="shared" si="21"/>
        <v>0</v>
      </c>
      <c r="R155" s="32"/>
      <c r="T155" s="32">
        <f t="shared" si="22"/>
        <v>0</v>
      </c>
      <c r="U155" s="32">
        <f t="shared" si="23"/>
        <v>0</v>
      </c>
      <c r="V155" s="32"/>
    </row>
    <row r="156" spans="1:22" ht="13.8">
      <c r="A156" s="34" t="s">
        <v>197</v>
      </c>
      <c r="B156" s="35">
        <v>22.557865829737153</v>
      </c>
      <c r="C156" s="36">
        <v>1.2498550724637707</v>
      </c>
      <c r="D156" s="30">
        <v>4.2472586612848993</v>
      </c>
      <c r="E156" s="30">
        <v>5</v>
      </c>
      <c r="G156" s="38"/>
      <c r="H156" s="32">
        <f t="shared" si="16"/>
        <v>0</v>
      </c>
      <c r="I156" s="32">
        <f t="shared" si="17"/>
        <v>0</v>
      </c>
      <c r="J156" s="32"/>
      <c r="L156" s="32">
        <f t="shared" si="18"/>
        <v>0</v>
      </c>
      <c r="M156" s="32">
        <f t="shared" si="19"/>
        <v>0</v>
      </c>
      <c r="N156" s="32"/>
      <c r="P156" s="32">
        <f t="shared" si="20"/>
        <v>0</v>
      </c>
      <c r="Q156" s="32">
        <f t="shared" si="21"/>
        <v>0</v>
      </c>
      <c r="R156" s="32"/>
      <c r="T156" s="32">
        <f t="shared" si="22"/>
        <v>0</v>
      </c>
      <c r="U156" s="32">
        <f t="shared" si="23"/>
        <v>0</v>
      </c>
      <c r="V156" s="32"/>
    </row>
    <row r="157" spans="1:22" ht="13.8">
      <c r="A157" s="34" t="s">
        <v>198</v>
      </c>
      <c r="B157" s="35">
        <v>70.380541388779918</v>
      </c>
      <c r="C157" s="36">
        <v>1.6846897064288353</v>
      </c>
      <c r="D157" s="30">
        <v>3.0147379647379662</v>
      </c>
      <c r="E157" s="30">
        <v>2</v>
      </c>
      <c r="G157" s="47">
        <v>1</v>
      </c>
      <c r="H157" s="32">
        <f t="shared" si="16"/>
        <v>3.0147379647379662</v>
      </c>
      <c r="I157" s="32">
        <f t="shared" si="17"/>
        <v>2</v>
      </c>
      <c r="J157" s="32"/>
      <c r="L157" s="32">
        <f t="shared" si="18"/>
        <v>0</v>
      </c>
      <c r="M157" s="32">
        <f t="shared" si="19"/>
        <v>0</v>
      </c>
      <c r="N157" s="32"/>
      <c r="P157" s="32">
        <f t="shared" si="20"/>
        <v>0</v>
      </c>
      <c r="Q157" s="32">
        <f t="shared" si="21"/>
        <v>0</v>
      </c>
      <c r="R157" s="32"/>
      <c r="T157" s="32">
        <f t="shared" si="22"/>
        <v>0</v>
      </c>
      <c r="U157" s="32">
        <f t="shared" si="23"/>
        <v>0</v>
      </c>
      <c r="V157" s="32"/>
    </row>
    <row r="158" spans="1:22" ht="13.8">
      <c r="A158" s="34" t="s">
        <v>199</v>
      </c>
      <c r="B158" s="35">
        <v>42.278017523211716</v>
      </c>
      <c r="C158" s="36">
        <v>1.1738323538509126</v>
      </c>
      <c r="D158" s="30">
        <v>1.5051362058457212</v>
      </c>
      <c r="E158" s="30">
        <v>1</v>
      </c>
      <c r="G158" s="47">
        <v>1</v>
      </c>
      <c r="H158" s="32">
        <f t="shared" si="16"/>
        <v>1.5051362058457212</v>
      </c>
      <c r="I158" s="32">
        <f t="shared" si="17"/>
        <v>1</v>
      </c>
      <c r="J158" s="32"/>
      <c r="L158" s="32">
        <f t="shared" si="18"/>
        <v>0</v>
      </c>
      <c r="M158" s="32">
        <f t="shared" si="19"/>
        <v>0</v>
      </c>
      <c r="N158" s="32"/>
      <c r="P158" s="32">
        <f t="shared" si="20"/>
        <v>0</v>
      </c>
      <c r="Q158" s="32">
        <f t="shared" si="21"/>
        <v>0</v>
      </c>
      <c r="R158" s="32"/>
      <c r="T158" s="32">
        <f t="shared" si="22"/>
        <v>0</v>
      </c>
      <c r="U158" s="32">
        <f t="shared" si="23"/>
        <v>0</v>
      </c>
      <c r="V158" s="32"/>
    </row>
    <row r="159" spans="1:22" ht="13.8">
      <c r="A159" s="34" t="s">
        <v>200</v>
      </c>
      <c r="B159" s="35">
        <v>19.183993723028639</v>
      </c>
      <c r="C159" s="36">
        <v>1.0538513974096795</v>
      </c>
      <c r="D159" s="37">
        <v>0.90951825951825915</v>
      </c>
      <c r="E159" s="30">
        <v>1</v>
      </c>
      <c r="G159" s="38"/>
      <c r="H159" s="32">
        <f t="shared" si="16"/>
        <v>0</v>
      </c>
      <c r="I159" s="32">
        <f t="shared" si="17"/>
        <v>0</v>
      </c>
      <c r="J159" s="32"/>
      <c r="L159" s="32">
        <f t="shared" si="18"/>
        <v>0</v>
      </c>
      <c r="M159" s="32">
        <f t="shared" si="19"/>
        <v>0</v>
      </c>
      <c r="N159" s="32"/>
      <c r="P159" s="32">
        <f t="shared" si="20"/>
        <v>0</v>
      </c>
      <c r="Q159" s="32">
        <f t="shared" si="21"/>
        <v>0</v>
      </c>
      <c r="R159" s="32"/>
      <c r="T159" s="32">
        <f t="shared" si="22"/>
        <v>0</v>
      </c>
      <c r="U159" s="32">
        <f t="shared" si="23"/>
        <v>0</v>
      </c>
      <c r="V159" s="32"/>
    </row>
    <row r="160" spans="1:22" ht="13.8">
      <c r="A160" s="34" t="s">
        <v>201</v>
      </c>
      <c r="B160" s="35">
        <v>2.6415587812213941</v>
      </c>
      <c r="C160" s="36">
        <v>1.7475247524752473</v>
      </c>
      <c r="D160" s="30">
        <v>0.98059440559440592</v>
      </c>
      <c r="E160" s="37">
        <v>1</v>
      </c>
      <c r="G160" s="38"/>
      <c r="H160" s="32">
        <f t="shared" si="16"/>
        <v>0</v>
      </c>
      <c r="I160" s="32">
        <f t="shared" si="17"/>
        <v>0</v>
      </c>
      <c r="J160" s="32"/>
      <c r="L160" s="32">
        <f t="shared" si="18"/>
        <v>0</v>
      </c>
      <c r="M160" s="32">
        <f t="shared" si="19"/>
        <v>0</v>
      </c>
      <c r="N160" s="32"/>
      <c r="P160" s="32">
        <f t="shared" si="20"/>
        <v>0</v>
      </c>
      <c r="Q160" s="32">
        <f t="shared" si="21"/>
        <v>0</v>
      </c>
      <c r="R160" s="32"/>
      <c r="T160" s="32">
        <f t="shared" si="22"/>
        <v>0</v>
      </c>
      <c r="U160" s="32">
        <f t="shared" si="23"/>
        <v>0</v>
      </c>
      <c r="V160" s="32"/>
    </row>
    <row r="161" spans="1:22" ht="13.8">
      <c r="A161" s="34" t="s">
        <v>202</v>
      </c>
      <c r="B161" s="35">
        <v>2.2754021184778344</v>
      </c>
      <c r="C161" s="36">
        <v>1.666666666666667</v>
      </c>
      <c r="D161" s="30">
        <v>6.7740240240240244</v>
      </c>
      <c r="E161" s="30">
        <v>3</v>
      </c>
      <c r="G161" s="38"/>
      <c r="H161" s="32">
        <f t="shared" si="16"/>
        <v>0</v>
      </c>
      <c r="I161" s="32">
        <f t="shared" si="17"/>
        <v>0</v>
      </c>
      <c r="J161" s="32"/>
      <c r="L161" s="32">
        <f t="shared" si="18"/>
        <v>0</v>
      </c>
      <c r="M161" s="32">
        <f t="shared" si="19"/>
        <v>0</v>
      </c>
      <c r="N161" s="32"/>
      <c r="P161" s="32">
        <f t="shared" si="20"/>
        <v>0</v>
      </c>
      <c r="Q161" s="32">
        <f t="shared" si="21"/>
        <v>0</v>
      </c>
      <c r="R161" s="32"/>
      <c r="T161" s="32">
        <f t="shared" si="22"/>
        <v>0</v>
      </c>
      <c r="U161" s="32">
        <f t="shared" si="23"/>
        <v>0</v>
      </c>
      <c r="V161" s="32"/>
    </row>
    <row r="162" spans="1:22" ht="13.8">
      <c r="A162" s="34" t="s">
        <v>203</v>
      </c>
      <c r="B162" s="35">
        <v>45.80881391395318</v>
      </c>
      <c r="C162" s="36">
        <v>1.0342563516985432</v>
      </c>
      <c r="D162" s="30">
        <v>3.3592855933638046</v>
      </c>
      <c r="E162" s="30">
        <v>2</v>
      </c>
      <c r="G162" s="38">
        <v>1</v>
      </c>
      <c r="H162" s="32">
        <f t="shared" si="16"/>
        <v>3.3592855933638046</v>
      </c>
      <c r="I162" s="32">
        <f t="shared" si="17"/>
        <v>2</v>
      </c>
      <c r="J162" s="32"/>
      <c r="L162" s="32">
        <f t="shared" si="18"/>
        <v>0</v>
      </c>
      <c r="M162" s="32">
        <f t="shared" si="19"/>
        <v>0</v>
      </c>
      <c r="N162" s="32"/>
      <c r="P162" s="32">
        <f t="shared" si="20"/>
        <v>0</v>
      </c>
      <c r="Q162" s="32">
        <f t="shared" si="21"/>
        <v>0</v>
      </c>
      <c r="R162" s="32"/>
      <c r="T162" s="32">
        <f t="shared" si="22"/>
        <v>0</v>
      </c>
      <c r="U162" s="32">
        <f t="shared" si="23"/>
        <v>0</v>
      </c>
      <c r="V162" s="32"/>
    </row>
    <row r="163" spans="1:22" ht="13.8">
      <c r="A163" s="34" t="s">
        <v>204</v>
      </c>
      <c r="B163" s="35">
        <v>5.84542958022754</v>
      </c>
      <c r="C163" s="36">
        <v>2.1923937360178991</v>
      </c>
      <c r="D163" s="30">
        <v>10.512977046139573</v>
      </c>
      <c r="E163" s="30">
        <v>1</v>
      </c>
      <c r="G163" s="38"/>
      <c r="H163" s="32">
        <f t="shared" si="16"/>
        <v>0</v>
      </c>
      <c r="I163" s="32">
        <f t="shared" si="17"/>
        <v>0</v>
      </c>
      <c r="J163" s="32"/>
      <c r="L163" s="32">
        <f t="shared" si="18"/>
        <v>0</v>
      </c>
      <c r="M163" s="32">
        <f t="shared" si="19"/>
        <v>0</v>
      </c>
      <c r="N163" s="32"/>
      <c r="P163" s="32">
        <f t="shared" si="20"/>
        <v>0</v>
      </c>
      <c r="Q163" s="32">
        <f t="shared" si="21"/>
        <v>0</v>
      </c>
      <c r="R163" s="32"/>
      <c r="T163" s="32">
        <f t="shared" si="22"/>
        <v>0</v>
      </c>
      <c r="U163" s="32">
        <f t="shared" si="23"/>
        <v>0</v>
      </c>
      <c r="V163" s="32"/>
    </row>
    <row r="164" spans="1:22" ht="13.8">
      <c r="A164" s="34" t="s">
        <v>205</v>
      </c>
      <c r="B164" s="35">
        <v>1.7653981953707338</v>
      </c>
      <c r="C164" s="36">
        <v>1.4444444444444451</v>
      </c>
      <c r="D164" s="30">
        <v>10.992753623188406</v>
      </c>
      <c r="E164" s="30">
        <v>10</v>
      </c>
      <c r="G164" s="38"/>
      <c r="H164" s="32">
        <f t="shared" si="16"/>
        <v>0</v>
      </c>
      <c r="I164" s="32">
        <f t="shared" si="17"/>
        <v>0</v>
      </c>
      <c r="J164" s="32"/>
      <c r="L164" s="32">
        <f t="shared" si="18"/>
        <v>0</v>
      </c>
      <c r="M164" s="32">
        <f t="shared" si="19"/>
        <v>0</v>
      </c>
      <c r="N164" s="32"/>
      <c r="P164" s="32">
        <f t="shared" si="20"/>
        <v>0</v>
      </c>
      <c r="Q164" s="32">
        <f t="shared" si="21"/>
        <v>0</v>
      </c>
      <c r="R164" s="32"/>
      <c r="T164" s="32">
        <f t="shared" si="22"/>
        <v>0</v>
      </c>
      <c r="U164" s="32">
        <f t="shared" si="23"/>
        <v>0</v>
      </c>
      <c r="V164" s="32"/>
    </row>
    <row r="165" spans="1:22" ht="13.8">
      <c r="A165" s="34" t="s">
        <v>206</v>
      </c>
      <c r="B165" s="35">
        <v>1.0984699882306788</v>
      </c>
      <c r="C165" s="36">
        <v>1.464285714285714</v>
      </c>
      <c r="D165" s="30">
        <v>8.7372093023255832</v>
      </c>
      <c r="E165" s="30">
        <v>3</v>
      </c>
      <c r="G165" s="38"/>
      <c r="H165" s="32">
        <f t="shared" si="16"/>
        <v>0</v>
      </c>
      <c r="I165" s="32">
        <f t="shared" si="17"/>
        <v>0</v>
      </c>
      <c r="J165" s="32"/>
      <c r="L165" s="32">
        <f t="shared" si="18"/>
        <v>0</v>
      </c>
      <c r="M165" s="32">
        <f t="shared" si="19"/>
        <v>0</v>
      </c>
      <c r="N165" s="32"/>
      <c r="P165" s="32">
        <f t="shared" si="20"/>
        <v>0</v>
      </c>
      <c r="Q165" s="32">
        <f t="shared" si="21"/>
        <v>0</v>
      </c>
      <c r="R165" s="32"/>
      <c r="T165" s="32">
        <f t="shared" si="22"/>
        <v>0</v>
      </c>
      <c r="U165" s="32">
        <f t="shared" si="23"/>
        <v>0</v>
      </c>
      <c r="V165" s="32"/>
    </row>
    <row r="166" spans="1:22" ht="13.8">
      <c r="A166" s="34" t="s">
        <v>207</v>
      </c>
      <c r="B166" s="35">
        <v>0.77154439649535766</v>
      </c>
      <c r="C166" s="36">
        <v>1.220338983050848</v>
      </c>
      <c r="D166" s="30">
        <v>6.8148148148148149</v>
      </c>
      <c r="E166" s="30">
        <v>3</v>
      </c>
      <c r="G166" s="38"/>
      <c r="H166" s="32">
        <f t="shared" si="16"/>
        <v>0</v>
      </c>
      <c r="I166" s="32">
        <f t="shared" si="17"/>
        <v>0</v>
      </c>
      <c r="J166" s="32"/>
      <c r="L166" s="32">
        <f t="shared" si="18"/>
        <v>0</v>
      </c>
      <c r="M166" s="32">
        <f t="shared" si="19"/>
        <v>0</v>
      </c>
      <c r="N166" s="32"/>
      <c r="P166" s="32">
        <f t="shared" si="20"/>
        <v>0</v>
      </c>
      <c r="Q166" s="32">
        <f t="shared" si="21"/>
        <v>0</v>
      </c>
      <c r="R166" s="32"/>
      <c r="T166" s="32">
        <f t="shared" si="22"/>
        <v>0</v>
      </c>
      <c r="U166" s="32">
        <f t="shared" si="23"/>
        <v>0</v>
      </c>
      <c r="V166" s="32"/>
    </row>
    <row r="167" spans="1:22" ht="13.8">
      <c r="A167" s="34" t="s">
        <v>208</v>
      </c>
      <c r="B167" s="35">
        <v>0.56231201778475215</v>
      </c>
      <c r="C167" s="36">
        <v>1.3255813953488376</v>
      </c>
      <c r="D167" s="30">
        <v>5.2245614035087717</v>
      </c>
      <c r="E167" s="30">
        <v>5</v>
      </c>
      <c r="G167" s="38"/>
      <c r="H167" s="32">
        <f t="shared" si="16"/>
        <v>0</v>
      </c>
      <c r="I167" s="32">
        <f t="shared" si="17"/>
        <v>0</v>
      </c>
      <c r="J167" s="32"/>
      <c r="L167" s="32">
        <f t="shared" si="18"/>
        <v>0</v>
      </c>
      <c r="M167" s="32">
        <f t="shared" si="19"/>
        <v>0</v>
      </c>
      <c r="N167" s="32"/>
      <c r="P167" s="32">
        <f t="shared" si="20"/>
        <v>0</v>
      </c>
      <c r="Q167" s="32">
        <f t="shared" si="21"/>
        <v>0</v>
      </c>
      <c r="R167" s="32"/>
      <c r="T167" s="32">
        <f t="shared" si="22"/>
        <v>0</v>
      </c>
      <c r="U167" s="32">
        <f t="shared" si="23"/>
        <v>0</v>
      </c>
      <c r="V167" s="32"/>
    </row>
    <row r="168" spans="1:22" ht="13.8">
      <c r="A168" s="34" t="s">
        <v>209</v>
      </c>
      <c r="B168" s="35">
        <v>7.4931345625735588</v>
      </c>
      <c r="C168" s="36">
        <v>1.1151832460732991</v>
      </c>
      <c r="D168" s="30">
        <v>14.282146542827663</v>
      </c>
      <c r="E168" s="30">
        <v>10</v>
      </c>
      <c r="G168" s="38"/>
      <c r="H168" s="32">
        <f t="shared" si="16"/>
        <v>0</v>
      </c>
      <c r="I168" s="32">
        <f t="shared" si="17"/>
        <v>0</v>
      </c>
      <c r="J168" s="32"/>
      <c r="L168" s="32">
        <f t="shared" si="18"/>
        <v>0</v>
      </c>
      <c r="M168" s="32">
        <f t="shared" si="19"/>
        <v>0</v>
      </c>
      <c r="N168" s="32"/>
      <c r="P168" s="32">
        <f t="shared" si="20"/>
        <v>0</v>
      </c>
      <c r="Q168" s="32">
        <f t="shared" si="21"/>
        <v>0</v>
      </c>
      <c r="R168" s="32"/>
      <c r="T168" s="32">
        <f t="shared" si="22"/>
        <v>0</v>
      </c>
      <c r="U168" s="32">
        <f t="shared" si="23"/>
        <v>0</v>
      </c>
      <c r="V168" s="32"/>
    </row>
    <row r="169" spans="1:22" ht="13.8">
      <c r="A169" s="34" t="s">
        <v>210</v>
      </c>
      <c r="B169" s="35">
        <v>3.5177193670720546</v>
      </c>
      <c r="C169" s="36">
        <v>1.2007434944237918</v>
      </c>
      <c r="D169" s="30">
        <v>39.337555555555547</v>
      </c>
      <c r="E169" s="30">
        <v>20</v>
      </c>
      <c r="G169" s="38"/>
      <c r="H169" s="32">
        <f t="shared" si="16"/>
        <v>0</v>
      </c>
      <c r="I169" s="32">
        <f t="shared" si="17"/>
        <v>0</v>
      </c>
      <c r="J169" s="32"/>
      <c r="L169" s="32">
        <f t="shared" si="18"/>
        <v>0</v>
      </c>
      <c r="M169" s="32">
        <f t="shared" si="19"/>
        <v>0</v>
      </c>
      <c r="N169" s="32"/>
      <c r="P169" s="32">
        <f t="shared" si="20"/>
        <v>0</v>
      </c>
      <c r="Q169" s="32">
        <f t="shared" si="21"/>
        <v>0</v>
      </c>
      <c r="R169" s="32"/>
      <c r="T169" s="32">
        <f t="shared" si="22"/>
        <v>0</v>
      </c>
      <c r="U169" s="32">
        <f t="shared" si="23"/>
        <v>0</v>
      </c>
      <c r="V169" s="32"/>
    </row>
    <row r="170" spans="1:22" ht="13.8">
      <c r="A170" s="34" t="s">
        <v>211</v>
      </c>
      <c r="B170" s="35">
        <v>6.6954361187393747</v>
      </c>
      <c r="C170" s="36">
        <v>1.1015625</v>
      </c>
      <c r="D170" s="30">
        <v>9.5141342756183729</v>
      </c>
      <c r="E170" s="30">
        <v>10</v>
      </c>
      <c r="G170" s="38"/>
      <c r="H170" s="32">
        <f t="shared" si="16"/>
        <v>0</v>
      </c>
      <c r="I170" s="32">
        <f t="shared" si="17"/>
        <v>0</v>
      </c>
      <c r="J170" s="32"/>
      <c r="L170" s="32">
        <f t="shared" si="18"/>
        <v>0</v>
      </c>
      <c r="M170" s="32">
        <f t="shared" si="19"/>
        <v>0</v>
      </c>
      <c r="N170" s="32"/>
      <c r="P170" s="32">
        <f t="shared" si="20"/>
        <v>0</v>
      </c>
      <c r="Q170" s="32">
        <f t="shared" si="21"/>
        <v>0</v>
      </c>
      <c r="R170" s="32"/>
      <c r="T170" s="32">
        <f t="shared" si="22"/>
        <v>0</v>
      </c>
      <c r="U170" s="32">
        <f t="shared" si="23"/>
        <v>0</v>
      </c>
      <c r="V170" s="32"/>
    </row>
    <row r="171" spans="1:22" ht="13.8">
      <c r="A171" s="34" t="s">
        <v>212</v>
      </c>
      <c r="B171" s="35">
        <v>48.764221263240486</v>
      </c>
      <c r="C171" s="36">
        <v>1.848484848484848</v>
      </c>
      <c r="D171" s="30">
        <v>1.815906323618941</v>
      </c>
      <c r="E171" s="30">
        <v>2</v>
      </c>
      <c r="G171" s="38">
        <v>4</v>
      </c>
      <c r="H171" s="32">
        <f t="shared" si="16"/>
        <v>7.263625294475764</v>
      </c>
      <c r="I171" s="32">
        <f t="shared" si="17"/>
        <v>8</v>
      </c>
      <c r="J171" s="32"/>
      <c r="L171" s="32">
        <f t="shared" si="18"/>
        <v>0</v>
      </c>
      <c r="M171" s="32">
        <f t="shared" si="19"/>
        <v>0</v>
      </c>
      <c r="N171" s="32"/>
      <c r="P171" s="32">
        <f t="shared" si="20"/>
        <v>0</v>
      </c>
      <c r="Q171" s="32">
        <f t="shared" si="21"/>
        <v>0</v>
      </c>
      <c r="R171" s="32"/>
      <c r="T171" s="32">
        <f t="shared" si="22"/>
        <v>0</v>
      </c>
      <c r="U171" s="32">
        <f t="shared" si="23"/>
        <v>0</v>
      </c>
      <c r="V171" s="32"/>
    </row>
    <row r="172" spans="1:22" ht="13.8">
      <c r="A172" s="34" t="s">
        <v>213</v>
      </c>
      <c r="B172" s="35">
        <v>13.06394664574343</v>
      </c>
      <c r="C172" s="36">
        <v>1.5895895895895888</v>
      </c>
      <c r="D172" s="30">
        <v>8.1301954232165148</v>
      </c>
      <c r="E172" s="30">
        <v>5</v>
      </c>
      <c r="G172" s="38"/>
      <c r="H172" s="32">
        <f t="shared" si="16"/>
        <v>0</v>
      </c>
      <c r="I172" s="32">
        <f t="shared" si="17"/>
        <v>0</v>
      </c>
      <c r="J172" s="32"/>
      <c r="L172" s="32">
        <f t="shared" si="18"/>
        <v>0</v>
      </c>
      <c r="M172" s="32">
        <f t="shared" si="19"/>
        <v>0</v>
      </c>
      <c r="N172" s="32"/>
      <c r="P172" s="32">
        <f t="shared" si="20"/>
        <v>0</v>
      </c>
      <c r="Q172" s="32">
        <f t="shared" si="21"/>
        <v>0</v>
      </c>
      <c r="R172" s="32"/>
      <c r="T172" s="32">
        <f t="shared" si="22"/>
        <v>0</v>
      </c>
      <c r="U172" s="32">
        <f t="shared" si="23"/>
        <v>0</v>
      </c>
      <c r="V172" s="32"/>
    </row>
    <row r="173" spans="1:22" ht="13.8">
      <c r="A173" s="34" t="s">
        <v>214</v>
      </c>
      <c r="B173" s="35">
        <v>6.6954361187393747</v>
      </c>
      <c r="C173" s="36">
        <v>1.1425781249999984</v>
      </c>
      <c r="D173" s="30">
        <v>3.2338435374149661</v>
      </c>
      <c r="E173" s="30">
        <v>3</v>
      </c>
      <c r="G173" s="38"/>
      <c r="H173" s="32">
        <f t="shared" si="16"/>
        <v>0</v>
      </c>
      <c r="I173" s="32">
        <f t="shared" si="17"/>
        <v>0</v>
      </c>
      <c r="J173" s="32"/>
      <c r="L173" s="32">
        <f t="shared" si="18"/>
        <v>0</v>
      </c>
      <c r="M173" s="32">
        <f t="shared" si="19"/>
        <v>0</v>
      </c>
      <c r="N173" s="32"/>
      <c r="P173" s="32">
        <f t="shared" si="20"/>
        <v>0</v>
      </c>
      <c r="Q173" s="32">
        <f t="shared" si="21"/>
        <v>0</v>
      </c>
      <c r="R173" s="32"/>
      <c r="T173" s="32">
        <f t="shared" si="22"/>
        <v>0</v>
      </c>
      <c r="U173" s="32">
        <f t="shared" si="23"/>
        <v>0</v>
      </c>
      <c r="V173" s="32"/>
    </row>
    <row r="174" spans="1:22" ht="13.8">
      <c r="A174" s="34" t="s">
        <v>215</v>
      </c>
      <c r="B174" s="35">
        <v>12.344710343925723</v>
      </c>
      <c r="C174" s="36">
        <v>1.0413135593220328</v>
      </c>
      <c r="D174" s="30">
        <v>69.862480127185961</v>
      </c>
      <c r="E174" s="30">
        <v>50</v>
      </c>
      <c r="G174" s="38"/>
      <c r="H174" s="32">
        <f t="shared" si="16"/>
        <v>0</v>
      </c>
      <c r="I174" s="32">
        <f t="shared" si="17"/>
        <v>0</v>
      </c>
      <c r="J174" s="32"/>
      <c r="L174" s="32">
        <f t="shared" si="18"/>
        <v>0</v>
      </c>
      <c r="M174" s="32">
        <f t="shared" si="19"/>
        <v>0</v>
      </c>
      <c r="N174" s="32"/>
      <c r="P174" s="32">
        <f t="shared" si="20"/>
        <v>0</v>
      </c>
      <c r="Q174" s="32">
        <f t="shared" si="21"/>
        <v>0</v>
      </c>
      <c r="R174" s="32"/>
      <c r="T174" s="32">
        <f t="shared" si="22"/>
        <v>0</v>
      </c>
      <c r="U174" s="32">
        <f t="shared" si="23"/>
        <v>0</v>
      </c>
      <c r="V174" s="32"/>
    </row>
    <row r="175" spans="1:22" ht="13.8">
      <c r="A175" s="34" t="s">
        <v>216</v>
      </c>
      <c r="B175" s="35">
        <v>13.783182947561134</v>
      </c>
      <c r="C175" s="36">
        <v>1.0635673624288418</v>
      </c>
      <c r="D175" s="30">
        <v>19.195536635706901</v>
      </c>
      <c r="E175" s="30">
        <v>10</v>
      </c>
      <c r="G175" s="38"/>
      <c r="H175" s="32">
        <f t="shared" si="16"/>
        <v>0</v>
      </c>
      <c r="I175" s="32">
        <f t="shared" si="17"/>
        <v>0</v>
      </c>
      <c r="J175" s="32"/>
      <c r="L175" s="32">
        <f t="shared" si="18"/>
        <v>0</v>
      </c>
      <c r="M175" s="32">
        <f t="shared" si="19"/>
        <v>0</v>
      </c>
      <c r="N175" s="32"/>
      <c r="P175" s="32">
        <f t="shared" si="20"/>
        <v>0</v>
      </c>
      <c r="Q175" s="32">
        <f t="shared" si="21"/>
        <v>0</v>
      </c>
      <c r="R175" s="32"/>
      <c r="T175" s="32">
        <f t="shared" si="22"/>
        <v>0</v>
      </c>
      <c r="U175" s="32">
        <f t="shared" si="23"/>
        <v>0</v>
      </c>
      <c r="V175" s="32"/>
    </row>
    <row r="176" spans="1:22" ht="13.8">
      <c r="A176" s="34" t="s">
        <v>217</v>
      </c>
      <c r="B176" s="35">
        <v>12.972407480057537</v>
      </c>
      <c r="C176" s="36">
        <v>2.4042338709677442</v>
      </c>
      <c r="D176" s="30">
        <v>17.859195837664224</v>
      </c>
      <c r="E176" s="30">
        <v>5</v>
      </c>
      <c r="G176" s="38"/>
      <c r="H176" s="32">
        <f t="shared" si="16"/>
        <v>0</v>
      </c>
      <c r="I176" s="32">
        <f t="shared" si="17"/>
        <v>0</v>
      </c>
      <c r="J176" s="32"/>
      <c r="L176" s="32">
        <f t="shared" si="18"/>
        <v>0</v>
      </c>
      <c r="M176" s="32">
        <f t="shared" si="19"/>
        <v>0</v>
      </c>
      <c r="N176" s="32"/>
      <c r="P176" s="32">
        <f t="shared" si="20"/>
        <v>0</v>
      </c>
      <c r="Q176" s="32">
        <f t="shared" si="21"/>
        <v>0</v>
      </c>
      <c r="R176" s="32"/>
      <c r="T176" s="32">
        <f t="shared" si="22"/>
        <v>0</v>
      </c>
      <c r="U176" s="32">
        <f t="shared" si="23"/>
        <v>0</v>
      </c>
      <c r="V176" s="32"/>
    </row>
    <row r="177" spans="1:22" ht="13.8">
      <c r="A177" s="34" t="s">
        <v>218</v>
      </c>
      <c r="B177" s="35">
        <v>16.777821367856678</v>
      </c>
      <c r="C177" s="36">
        <v>1.9579111457521423</v>
      </c>
      <c r="D177" s="30">
        <v>15.207091993841415</v>
      </c>
      <c r="E177" s="30">
        <v>10</v>
      </c>
      <c r="G177" s="38"/>
      <c r="H177" s="32">
        <f t="shared" si="16"/>
        <v>0</v>
      </c>
      <c r="I177" s="32">
        <f t="shared" si="17"/>
        <v>0</v>
      </c>
      <c r="J177" s="32"/>
      <c r="L177" s="32">
        <f t="shared" si="18"/>
        <v>0</v>
      </c>
      <c r="M177" s="32">
        <f t="shared" si="19"/>
        <v>0</v>
      </c>
      <c r="N177" s="32"/>
      <c r="P177" s="32">
        <f t="shared" si="20"/>
        <v>0</v>
      </c>
      <c r="Q177" s="32">
        <f t="shared" si="21"/>
        <v>0</v>
      </c>
      <c r="R177" s="32"/>
      <c r="S177" s="10">
        <v>1</v>
      </c>
      <c r="T177" s="32">
        <f t="shared" si="22"/>
        <v>15.207091993841415</v>
      </c>
      <c r="U177" s="32">
        <f t="shared" si="23"/>
        <v>10</v>
      </c>
      <c r="V177" s="32"/>
    </row>
    <row r="178" spans="1:22" ht="13.8">
      <c r="A178" s="34" t="s">
        <v>219</v>
      </c>
      <c r="B178" s="35">
        <v>8.1862168170524381</v>
      </c>
      <c r="C178" s="36">
        <v>2.7811501597444082</v>
      </c>
      <c r="D178" s="30">
        <v>3.1035090702947858</v>
      </c>
      <c r="E178" s="30">
        <v>1</v>
      </c>
      <c r="G178" s="38"/>
      <c r="H178" s="32">
        <f t="shared" si="16"/>
        <v>0</v>
      </c>
      <c r="I178" s="32">
        <f t="shared" si="17"/>
        <v>0</v>
      </c>
      <c r="J178" s="32"/>
      <c r="L178" s="32">
        <f t="shared" si="18"/>
        <v>0</v>
      </c>
      <c r="M178" s="32">
        <f t="shared" si="19"/>
        <v>0</v>
      </c>
      <c r="N178" s="32"/>
      <c r="P178" s="32">
        <f t="shared" si="20"/>
        <v>0</v>
      </c>
      <c r="Q178" s="32">
        <f t="shared" si="21"/>
        <v>0</v>
      </c>
      <c r="R178" s="32"/>
      <c r="T178" s="32">
        <f t="shared" si="22"/>
        <v>0</v>
      </c>
      <c r="U178" s="32">
        <f t="shared" si="23"/>
        <v>0</v>
      </c>
      <c r="V178" s="32"/>
    </row>
    <row r="179" spans="1:22" ht="13.8">
      <c r="A179" s="34" t="s">
        <v>220</v>
      </c>
      <c r="B179" s="35">
        <v>9.7293056100431539</v>
      </c>
      <c r="C179" s="36">
        <v>5.7513440860215042</v>
      </c>
      <c r="D179" s="30">
        <v>5.7433179973987123</v>
      </c>
      <c r="E179" s="30">
        <v>1</v>
      </c>
      <c r="G179" s="38"/>
      <c r="H179" s="32">
        <f t="shared" si="16"/>
        <v>0</v>
      </c>
      <c r="I179" s="32">
        <f t="shared" si="17"/>
        <v>0</v>
      </c>
      <c r="J179" s="32"/>
      <c r="L179" s="32">
        <f t="shared" si="18"/>
        <v>0</v>
      </c>
      <c r="M179" s="32">
        <f t="shared" si="19"/>
        <v>0</v>
      </c>
      <c r="N179" s="32"/>
      <c r="P179" s="32">
        <f t="shared" si="20"/>
        <v>0</v>
      </c>
      <c r="Q179" s="32">
        <f t="shared" si="21"/>
        <v>0</v>
      </c>
      <c r="R179" s="32"/>
      <c r="T179" s="32">
        <f t="shared" si="22"/>
        <v>0</v>
      </c>
      <c r="U179" s="32">
        <f t="shared" si="23"/>
        <v>0</v>
      </c>
      <c r="V179" s="32"/>
    </row>
    <row r="180" spans="1:22" ht="13.8">
      <c r="A180" s="34" t="s">
        <v>221</v>
      </c>
      <c r="B180" s="35">
        <v>3.5438734144108799</v>
      </c>
      <c r="C180" s="36">
        <v>3.5350553505535047</v>
      </c>
      <c r="D180" s="30">
        <v>2.3432539682539679</v>
      </c>
      <c r="E180" s="30">
        <v>1</v>
      </c>
      <c r="G180" s="38"/>
      <c r="H180" s="32">
        <f t="shared" si="16"/>
        <v>0</v>
      </c>
      <c r="I180" s="32">
        <f t="shared" si="17"/>
        <v>0</v>
      </c>
      <c r="J180" s="32"/>
      <c r="L180" s="32">
        <f t="shared" si="18"/>
        <v>0</v>
      </c>
      <c r="M180" s="32">
        <f t="shared" si="19"/>
        <v>0</v>
      </c>
      <c r="N180" s="32"/>
      <c r="P180" s="32">
        <f t="shared" si="20"/>
        <v>0</v>
      </c>
      <c r="Q180" s="32">
        <f t="shared" si="21"/>
        <v>0</v>
      </c>
      <c r="R180" s="32"/>
      <c r="T180" s="32">
        <f t="shared" si="22"/>
        <v>0</v>
      </c>
      <c r="U180" s="32">
        <f t="shared" si="23"/>
        <v>0</v>
      </c>
      <c r="V180" s="32"/>
    </row>
    <row r="181" spans="1:22" ht="13.8">
      <c r="A181" s="34" t="s">
        <v>222</v>
      </c>
      <c r="B181" s="35">
        <v>4.8254217340133385</v>
      </c>
      <c r="C181" s="36">
        <v>2.4905149051490496</v>
      </c>
      <c r="D181" s="30">
        <v>3.2831242156212639</v>
      </c>
      <c r="E181" s="30">
        <v>1</v>
      </c>
      <c r="G181" s="38"/>
      <c r="H181" s="32">
        <f t="shared" si="16"/>
        <v>0</v>
      </c>
      <c r="I181" s="32">
        <f t="shared" si="17"/>
        <v>0</v>
      </c>
      <c r="J181" s="32"/>
      <c r="L181" s="32">
        <f t="shared" si="18"/>
        <v>0</v>
      </c>
      <c r="M181" s="32">
        <f t="shared" si="19"/>
        <v>0</v>
      </c>
      <c r="N181" s="32"/>
      <c r="P181" s="32">
        <f t="shared" si="20"/>
        <v>0</v>
      </c>
      <c r="Q181" s="32">
        <f t="shared" si="21"/>
        <v>0</v>
      </c>
      <c r="R181" s="32"/>
      <c r="T181" s="32">
        <f t="shared" si="22"/>
        <v>0</v>
      </c>
      <c r="U181" s="32">
        <f t="shared" si="23"/>
        <v>0</v>
      </c>
      <c r="V181" s="32"/>
    </row>
    <row r="182" spans="1:22" ht="13.8">
      <c r="A182" s="34" t="s">
        <v>223</v>
      </c>
      <c r="B182" s="35">
        <v>12.370864391264549</v>
      </c>
      <c r="C182" s="36">
        <v>2.400634249471457</v>
      </c>
      <c r="D182" s="30">
        <v>6.9921343574121373</v>
      </c>
      <c r="E182" s="30">
        <v>5</v>
      </c>
      <c r="G182" s="38"/>
      <c r="H182" s="32">
        <f t="shared" si="16"/>
        <v>0</v>
      </c>
      <c r="I182" s="32">
        <f t="shared" si="17"/>
        <v>0</v>
      </c>
      <c r="J182" s="32"/>
      <c r="L182" s="32">
        <f t="shared" si="18"/>
        <v>0</v>
      </c>
      <c r="M182" s="32">
        <f t="shared" si="19"/>
        <v>0</v>
      </c>
      <c r="N182" s="32"/>
      <c r="P182" s="32">
        <f t="shared" si="20"/>
        <v>0</v>
      </c>
      <c r="Q182" s="32">
        <f t="shared" si="21"/>
        <v>0</v>
      </c>
      <c r="R182" s="32"/>
      <c r="T182" s="32">
        <f t="shared" si="22"/>
        <v>0</v>
      </c>
      <c r="U182" s="32">
        <f t="shared" si="23"/>
        <v>0</v>
      </c>
      <c r="V182" s="32"/>
    </row>
    <row r="183" spans="1:22" ht="13.8">
      <c r="A183" s="34" t="s">
        <v>224</v>
      </c>
      <c r="B183" s="35">
        <v>8.8269909768536685</v>
      </c>
      <c r="C183" s="36">
        <v>4.368888888888887</v>
      </c>
      <c r="D183" s="30">
        <v>5.2590582338198431</v>
      </c>
      <c r="E183" s="30">
        <v>1</v>
      </c>
      <c r="G183" s="38"/>
      <c r="H183" s="32">
        <f t="shared" si="16"/>
        <v>0</v>
      </c>
      <c r="I183" s="32">
        <f t="shared" si="17"/>
        <v>0</v>
      </c>
      <c r="J183" s="32"/>
      <c r="L183" s="32">
        <f t="shared" si="18"/>
        <v>0</v>
      </c>
      <c r="M183" s="32">
        <f t="shared" si="19"/>
        <v>0</v>
      </c>
      <c r="N183" s="32"/>
      <c r="P183" s="32">
        <f t="shared" si="20"/>
        <v>0</v>
      </c>
      <c r="Q183" s="32">
        <f t="shared" si="21"/>
        <v>0</v>
      </c>
      <c r="R183" s="32"/>
      <c r="T183" s="32">
        <f t="shared" si="22"/>
        <v>0</v>
      </c>
      <c r="U183" s="32">
        <f t="shared" si="23"/>
        <v>0</v>
      </c>
      <c r="V183" s="32"/>
    </row>
    <row r="184" spans="1:22" ht="13.8">
      <c r="A184" s="34" t="s">
        <v>225</v>
      </c>
      <c r="B184" s="35">
        <v>6.8392833791029162</v>
      </c>
      <c r="C184" s="36">
        <v>3.2275334608030595</v>
      </c>
      <c r="D184" s="30">
        <v>5.4238142049643665</v>
      </c>
      <c r="E184" s="30">
        <v>5</v>
      </c>
      <c r="G184" s="38"/>
      <c r="H184" s="32">
        <f t="shared" si="16"/>
        <v>0</v>
      </c>
      <c r="I184" s="32">
        <f t="shared" si="17"/>
        <v>0</v>
      </c>
      <c r="J184" s="32"/>
      <c r="L184" s="32">
        <f t="shared" si="18"/>
        <v>0</v>
      </c>
      <c r="M184" s="32">
        <f t="shared" si="19"/>
        <v>0</v>
      </c>
      <c r="N184" s="32"/>
      <c r="P184" s="32">
        <f t="shared" si="20"/>
        <v>0</v>
      </c>
      <c r="Q184" s="32">
        <f t="shared" si="21"/>
        <v>0</v>
      </c>
      <c r="R184" s="32"/>
      <c r="T184" s="32">
        <f t="shared" si="22"/>
        <v>0</v>
      </c>
      <c r="U184" s="32">
        <f t="shared" si="23"/>
        <v>0</v>
      </c>
      <c r="V184" s="32"/>
    </row>
    <row r="185" spans="1:22" ht="13.8">
      <c r="A185" s="34" t="s">
        <v>226</v>
      </c>
      <c r="B185" s="35">
        <v>47.234209493919181</v>
      </c>
      <c r="C185" s="36">
        <v>2.3125692137320137</v>
      </c>
      <c r="D185" s="30">
        <v>2.4922621627884722</v>
      </c>
      <c r="E185" s="30">
        <v>1</v>
      </c>
      <c r="G185" s="38"/>
      <c r="H185" s="32">
        <f t="shared" si="16"/>
        <v>0</v>
      </c>
      <c r="I185" s="32">
        <f t="shared" si="17"/>
        <v>0</v>
      </c>
      <c r="J185" s="32"/>
      <c r="L185" s="32">
        <f t="shared" si="18"/>
        <v>0</v>
      </c>
      <c r="M185" s="32">
        <f t="shared" si="19"/>
        <v>0</v>
      </c>
      <c r="N185" s="32"/>
      <c r="P185" s="32">
        <f t="shared" si="20"/>
        <v>0</v>
      </c>
      <c r="Q185" s="32">
        <f t="shared" si="21"/>
        <v>0</v>
      </c>
      <c r="R185" s="32"/>
      <c r="T185" s="32">
        <f t="shared" si="22"/>
        <v>0</v>
      </c>
      <c r="U185" s="32">
        <f t="shared" si="23"/>
        <v>0</v>
      </c>
      <c r="V185" s="32"/>
    </row>
    <row r="186" spans="1:22" ht="13.8">
      <c r="A186" s="34" t="s">
        <v>227</v>
      </c>
      <c r="B186" s="35">
        <v>37.923368641297238</v>
      </c>
      <c r="C186" s="36">
        <v>1.2455172413793059</v>
      </c>
      <c r="D186" s="30">
        <v>1.1306696848649278</v>
      </c>
      <c r="E186" s="30">
        <v>1</v>
      </c>
      <c r="G186" s="38"/>
      <c r="H186" s="32">
        <f t="shared" si="16"/>
        <v>0</v>
      </c>
      <c r="I186" s="32">
        <f t="shared" si="17"/>
        <v>0</v>
      </c>
      <c r="J186" s="32"/>
      <c r="L186" s="32">
        <f t="shared" si="18"/>
        <v>0</v>
      </c>
      <c r="M186" s="32">
        <f t="shared" si="19"/>
        <v>0</v>
      </c>
      <c r="N186" s="32"/>
      <c r="P186" s="32">
        <f t="shared" si="20"/>
        <v>0</v>
      </c>
      <c r="Q186" s="32">
        <f t="shared" si="21"/>
        <v>0</v>
      </c>
      <c r="R186" s="32"/>
      <c r="T186" s="32">
        <f t="shared" si="22"/>
        <v>0</v>
      </c>
      <c r="U186" s="32">
        <f t="shared" si="23"/>
        <v>0</v>
      </c>
      <c r="V186" s="32"/>
    </row>
    <row r="187" spans="1:22" ht="13.8">
      <c r="A187" s="34" t="s">
        <v>228</v>
      </c>
      <c r="B187" s="35">
        <v>21.459395841506474</v>
      </c>
      <c r="C187" s="36">
        <v>2.0578915295551496</v>
      </c>
      <c r="D187" s="30">
        <v>2.6826639663982337</v>
      </c>
      <c r="E187" s="30">
        <v>1</v>
      </c>
      <c r="G187" s="38"/>
      <c r="H187" s="32">
        <f t="shared" si="16"/>
        <v>0</v>
      </c>
      <c r="I187" s="32">
        <f t="shared" si="17"/>
        <v>0</v>
      </c>
      <c r="J187" s="32"/>
      <c r="L187" s="32">
        <f t="shared" si="18"/>
        <v>0</v>
      </c>
      <c r="M187" s="32">
        <f t="shared" si="19"/>
        <v>0</v>
      </c>
      <c r="N187" s="32"/>
      <c r="P187" s="32">
        <f t="shared" si="20"/>
        <v>0</v>
      </c>
      <c r="Q187" s="32">
        <f t="shared" si="21"/>
        <v>0</v>
      </c>
      <c r="R187" s="32"/>
      <c r="S187" s="10">
        <v>1</v>
      </c>
      <c r="T187" s="32">
        <f t="shared" si="22"/>
        <v>2.6826639663982337</v>
      </c>
      <c r="U187" s="32">
        <f t="shared" si="23"/>
        <v>1</v>
      </c>
      <c r="V187" s="32"/>
    </row>
    <row r="188" spans="1:22" ht="13.8">
      <c r="A188" s="34" t="s">
        <v>229</v>
      </c>
      <c r="B188" s="35">
        <v>26.088662220478621</v>
      </c>
      <c r="C188" s="36">
        <v>1.994486215538847</v>
      </c>
      <c r="D188" s="30">
        <v>3.9589954556395037</v>
      </c>
      <c r="E188" s="30">
        <v>1</v>
      </c>
      <c r="G188" s="38"/>
      <c r="H188" s="32">
        <f t="shared" si="16"/>
        <v>0</v>
      </c>
      <c r="I188" s="32">
        <f t="shared" si="17"/>
        <v>0</v>
      </c>
      <c r="J188" s="32"/>
      <c r="L188" s="32">
        <f t="shared" si="18"/>
        <v>0</v>
      </c>
      <c r="M188" s="32">
        <f t="shared" si="19"/>
        <v>0</v>
      </c>
      <c r="N188" s="32"/>
      <c r="P188" s="32">
        <f t="shared" si="20"/>
        <v>0</v>
      </c>
      <c r="Q188" s="32">
        <f t="shared" si="21"/>
        <v>0</v>
      </c>
      <c r="R188" s="32"/>
      <c r="T188" s="32">
        <f t="shared" si="22"/>
        <v>0</v>
      </c>
      <c r="U188" s="32">
        <f t="shared" si="23"/>
        <v>0</v>
      </c>
      <c r="V188" s="32"/>
    </row>
    <row r="189" spans="1:22" ht="13.8">
      <c r="A189" s="34" t="s">
        <v>230</v>
      </c>
      <c r="B189" s="35">
        <v>11.677782136785668</v>
      </c>
      <c r="C189" s="36">
        <v>1.7637178051511764</v>
      </c>
      <c r="D189" s="30">
        <v>3.9645853791598471</v>
      </c>
      <c r="E189" s="30">
        <v>1</v>
      </c>
      <c r="G189" s="38"/>
      <c r="H189" s="32">
        <f t="shared" si="16"/>
        <v>0</v>
      </c>
      <c r="I189" s="32">
        <f t="shared" si="17"/>
        <v>0</v>
      </c>
      <c r="J189" s="32"/>
      <c r="L189" s="32">
        <f t="shared" si="18"/>
        <v>0</v>
      </c>
      <c r="M189" s="32">
        <f t="shared" si="19"/>
        <v>0</v>
      </c>
      <c r="N189" s="32"/>
      <c r="P189" s="32">
        <f t="shared" si="20"/>
        <v>0</v>
      </c>
      <c r="Q189" s="32">
        <f t="shared" si="21"/>
        <v>0</v>
      </c>
      <c r="R189" s="32"/>
      <c r="T189" s="32">
        <f t="shared" si="22"/>
        <v>0</v>
      </c>
      <c r="U189" s="32">
        <f t="shared" si="23"/>
        <v>0</v>
      </c>
      <c r="V189" s="32"/>
    </row>
    <row r="190" spans="1:22" ht="13.8">
      <c r="A190" s="34" t="s">
        <v>231</v>
      </c>
      <c r="B190" s="35">
        <v>8.00313848568066</v>
      </c>
      <c r="C190" s="36">
        <v>1.7009803921568623</v>
      </c>
      <c r="D190" s="30">
        <v>1.412533118510563</v>
      </c>
      <c r="E190" s="30">
        <v>1</v>
      </c>
      <c r="G190" s="38"/>
      <c r="H190" s="32">
        <f t="shared" si="16"/>
        <v>0</v>
      </c>
      <c r="I190" s="32">
        <f t="shared" si="17"/>
        <v>0</v>
      </c>
      <c r="J190" s="32"/>
      <c r="L190" s="32">
        <f t="shared" si="18"/>
        <v>0</v>
      </c>
      <c r="M190" s="32">
        <f t="shared" si="19"/>
        <v>0</v>
      </c>
      <c r="N190" s="32"/>
      <c r="P190" s="32">
        <f t="shared" si="20"/>
        <v>0</v>
      </c>
      <c r="Q190" s="32">
        <f t="shared" si="21"/>
        <v>0</v>
      </c>
      <c r="R190" s="32"/>
      <c r="T190" s="32">
        <f t="shared" si="22"/>
        <v>0</v>
      </c>
      <c r="U190" s="32">
        <f t="shared" si="23"/>
        <v>0</v>
      </c>
      <c r="V190" s="32"/>
    </row>
    <row r="191" spans="1:22" ht="13.8">
      <c r="A191" s="34" t="s">
        <v>232</v>
      </c>
      <c r="B191" s="35">
        <v>2.6938668758990452</v>
      </c>
      <c r="C191" s="36">
        <v>1.7135922330097089</v>
      </c>
      <c r="D191" s="30">
        <v>6.7027100271002711</v>
      </c>
      <c r="E191" s="30">
        <v>1</v>
      </c>
      <c r="G191" s="38"/>
      <c r="H191" s="32">
        <f t="shared" si="16"/>
        <v>0</v>
      </c>
      <c r="I191" s="32">
        <f t="shared" si="17"/>
        <v>0</v>
      </c>
      <c r="J191" s="32"/>
      <c r="L191" s="32">
        <f t="shared" si="18"/>
        <v>0</v>
      </c>
      <c r="M191" s="32">
        <f t="shared" si="19"/>
        <v>0</v>
      </c>
      <c r="N191" s="32"/>
      <c r="P191" s="32">
        <f t="shared" si="20"/>
        <v>0</v>
      </c>
      <c r="Q191" s="32">
        <f t="shared" si="21"/>
        <v>0</v>
      </c>
      <c r="R191" s="32"/>
      <c r="T191" s="32">
        <f t="shared" si="22"/>
        <v>0</v>
      </c>
      <c r="U191" s="32">
        <f t="shared" si="23"/>
        <v>0</v>
      </c>
      <c r="V191" s="32"/>
    </row>
    <row r="192" spans="1:22" ht="13.8">
      <c r="A192" s="34" t="s">
        <v>233</v>
      </c>
      <c r="B192" s="35">
        <v>12.64548188832222</v>
      </c>
      <c r="C192" s="36">
        <v>2.2792140641158216</v>
      </c>
      <c r="D192" s="30">
        <v>2.0484062554911269</v>
      </c>
      <c r="E192" s="30">
        <v>1</v>
      </c>
      <c r="G192" s="38"/>
      <c r="H192" s="32">
        <f t="shared" si="16"/>
        <v>0</v>
      </c>
      <c r="I192" s="32">
        <f t="shared" si="17"/>
        <v>0</v>
      </c>
      <c r="J192" s="32"/>
      <c r="L192" s="32">
        <f t="shared" si="18"/>
        <v>0</v>
      </c>
      <c r="M192" s="32">
        <f t="shared" si="19"/>
        <v>0</v>
      </c>
      <c r="N192" s="32"/>
      <c r="P192" s="32">
        <f t="shared" si="20"/>
        <v>0</v>
      </c>
      <c r="Q192" s="32">
        <f t="shared" si="21"/>
        <v>0</v>
      </c>
      <c r="R192" s="32"/>
      <c r="T192" s="32">
        <f t="shared" si="22"/>
        <v>0</v>
      </c>
      <c r="U192" s="32">
        <f t="shared" si="23"/>
        <v>0</v>
      </c>
      <c r="V192" s="32"/>
    </row>
    <row r="193" spans="1:22" ht="13.8">
      <c r="A193" s="34" t="s">
        <v>234</v>
      </c>
      <c r="B193" s="35">
        <v>9.663920491696091</v>
      </c>
      <c r="C193" s="36">
        <v>1.4736129905277404</v>
      </c>
      <c r="D193" s="30">
        <v>2.5786366601435087</v>
      </c>
      <c r="E193" s="30">
        <v>1</v>
      </c>
      <c r="G193" s="38"/>
      <c r="H193" s="32">
        <f t="shared" si="16"/>
        <v>0</v>
      </c>
      <c r="I193" s="32">
        <f t="shared" si="17"/>
        <v>0</v>
      </c>
      <c r="J193" s="32"/>
      <c r="L193" s="32">
        <f t="shared" si="18"/>
        <v>0</v>
      </c>
      <c r="M193" s="32">
        <f t="shared" si="19"/>
        <v>0</v>
      </c>
      <c r="N193" s="32"/>
      <c r="P193" s="32">
        <f t="shared" si="20"/>
        <v>0</v>
      </c>
      <c r="Q193" s="32">
        <f t="shared" si="21"/>
        <v>0</v>
      </c>
      <c r="R193" s="32"/>
      <c r="T193" s="32">
        <f t="shared" si="22"/>
        <v>0</v>
      </c>
      <c r="U193" s="32">
        <f t="shared" si="23"/>
        <v>0</v>
      </c>
      <c r="V193" s="32"/>
    </row>
    <row r="194" spans="1:22" ht="13.8">
      <c r="A194" s="34" t="s">
        <v>235</v>
      </c>
      <c r="B194" s="35">
        <v>1.4123185562965868</v>
      </c>
      <c r="C194" s="36">
        <v>28.027777777777779</v>
      </c>
      <c r="D194" s="30">
        <v>13.006060606060606</v>
      </c>
      <c r="E194" s="30">
        <v>1</v>
      </c>
      <c r="G194" s="38"/>
      <c r="H194" s="32">
        <f t="shared" si="16"/>
        <v>0</v>
      </c>
      <c r="I194" s="32">
        <f t="shared" si="17"/>
        <v>0</v>
      </c>
      <c r="J194" s="32"/>
      <c r="L194" s="32">
        <f t="shared" si="18"/>
        <v>0</v>
      </c>
      <c r="M194" s="32">
        <f t="shared" si="19"/>
        <v>0</v>
      </c>
      <c r="N194" s="32"/>
      <c r="P194" s="32">
        <f t="shared" si="20"/>
        <v>0</v>
      </c>
      <c r="Q194" s="32">
        <f t="shared" si="21"/>
        <v>0</v>
      </c>
      <c r="R194" s="32"/>
      <c r="T194" s="32">
        <f t="shared" si="22"/>
        <v>0</v>
      </c>
      <c r="U194" s="32">
        <f t="shared" si="23"/>
        <v>0</v>
      </c>
      <c r="V194" s="32"/>
    </row>
    <row r="195" spans="1:22" ht="13.8">
      <c r="A195" s="34" t="s">
        <v>236</v>
      </c>
      <c r="B195" s="35">
        <v>9.7423826337125661</v>
      </c>
      <c r="C195" s="36">
        <v>1.6778523489932886</v>
      </c>
      <c r="D195" s="30">
        <v>2.2125506072874508</v>
      </c>
      <c r="E195" s="30">
        <v>1</v>
      </c>
      <c r="G195" s="38"/>
      <c r="H195" s="32">
        <f t="shared" si="16"/>
        <v>0</v>
      </c>
      <c r="I195" s="32">
        <f t="shared" si="17"/>
        <v>0</v>
      </c>
      <c r="J195" s="32"/>
      <c r="L195" s="32">
        <f t="shared" si="18"/>
        <v>0</v>
      </c>
      <c r="M195" s="32">
        <f t="shared" si="19"/>
        <v>0</v>
      </c>
      <c r="N195" s="32"/>
      <c r="P195" s="32">
        <f t="shared" si="20"/>
        <v>0</v>
      </c>
      <c r="Q195" s="32">
        <f t="shared" si="21"/>
        <v>0</v>
      </c>
      <c r="R195" s="32"/>
      <c r="T195" s="32">
        <f t="shared" si="22"/>
        <v>0</v>
      </c>
      <c r="U195" s="32">
        <f t="shared" si="23"/>
        <v>0</v>
      </c>
      <c r="V195" s="32"/>
    </row>
    <row r="196" spans="1:22" ht="13.8">
      <c r="A196" s="34" t="s">
        <v>237</v>
      </c>
      <c r="B196" s="35">
        <v>4.2108016215509352</v>
      </c>
      <c r="C196" s="36">
        <v>2.2981366459627317</v>
      </c>
      <c r="D196" s="30">
        <v>2.2721115537848591</v>
      </c>
      <c r="E196" s="30">
        <v>1</v>
      </c>
      <c r="G196" s="38"/>
      <c r="H196" s="32">
        <f t="shared" ref="H196:H259" si="24">+G196*D196</f>
        <v>0</v>
      </c>
      <c r="I196" s="32">
        <f t="shared" ref="I196:I259" si="25">+G196*E196</f>
        <v>0</v>
      </c>
      <c r="J196" s="32"/>
      <c r="L196" s="32">
        <f t="shared" ref="L196:L259" si="26">+K196*D196</f>
        <v>0</v>
      </c>
      <c r="M196" s="32">
        <f t="shared" ref="M196:M259" si="27">+K196*E196</f>
        <v>0</v>
      </c>
      <c r="N196" s="32"/>
      <c r="P196" s="32">
        <f t="shared" ref="P196:P259" si="28">+O196*D196</f>
        <v>0</v>
      </c>
      <c r="Q196" s="32">
        <f t="shared" ref="Q196:Q259" si="29">+O196*E196</f>
        <v>0</v>
      </c>
      <c r="R196" s="32"/>
      <c r="T196" s="32">
        <f t="shared" ref="T196:T259" si="30">+S196*D196</f>
        <v>0</v>
      </c>
      <c r="U196" s="32">
        <f t="shared" ref="U196:U259" si="31">+S196*E196</f>
        <v>0</v>
      </c>
      <c r="V196" s="32"/>
    </row>
    <row r="197" spans="1:22" ht="13.8">
      <c r="A197" s="34" t="s">
        <v>238</v>
      </c>
      <c r="B197" s="35">
        <v>4.96926899437688</v>
      </c>
      <c r="C197" s="36">
        <v>2.6947368421052649</v>
      </c>
      <c r="D197" s="30">
        <v>9.8403026980329713</v>
      </c>
      <c r="E197" s="30">
        <v>1</v>
      </c>
      <c r="G197" s="38"/>
      <c r="H197" s="32">
        <f t="shared" si="24"/>
        <v>0</v>
      </c>
      <c r="I197" s="32">
        <f t="shared" si="25"/>
        <v>0</v>
      </c>
      <c r="J197" s="32"/>
      <c r="L197" s="32">
        <f t="shared" si="26"/>
        <v>0</v>
      </c>
      <c r="M197" s="32">
        <f t="shared" si="27"/>
        <v>0</v>
      </c>
      <c r="N197" s="32"/>
      <c r="P197" s="32">
        <f t="shared" si="28"/>
        <v>0</v>
      </c>
      <c r="Q197" s="32">
        <f t="shared" si="29"/>
        <v>0</v>
      </c>
      <c r="R197" s="32"/>
      <c r="T197" s="32">
        <f t="shared" si="30"/>
        <v>0</v>
      </c>
      <c r="U197" s="32">
        <f t="shared" si="31"/>
        <v>0</v>
      </c>
      <c r="V197" s="32"/>
    </row>
    <row r="198" spans="1:22" ht="13.8">
      <c r="A198" s="34" t="s">
        <v>239</v>
      </c>
      <c r="B198" s="35">
        <v>4.2369556688897605</v>
      </c>
      <c r="C198" s="36">
        <v>2.9938271604938298</v>
      </c>
      <c r="D198" s="30">
        <v>8.6506180344478167</v>
      </c>
      <c r="E198" s="30">
        <v>1</v>
      </c>
      <c r="G198" s="38"/>
      <c r="H198" s="32">
        <f t="shared" si="24"/>
        <v>0</v>
      </c>
      <c r="I198" s="32">
        <f t="shared" si="25"/>
        <v>0</v>
      </c>
      <c r="J198" s="32"/>
      <c r="L198" s="32">
        <f t="shared" si="26"/>
        <v>0</v>
      </c>
      <c r="M198" s="32">
        <f t="shared" si="27"/>
        <v>0</v>
      </c>
      <c r="N198" s="32"/>
      <c r="P198" s="32">
        <f t="shared" si="28"/>
        <v>0</v>
      </c>
      <c r="Q198" s="32">
        <f t="shared" si="29"/>
        <v>0</v>
      </c>
      <c r="R198" s="32"/>
      <c r="T198" s="32">
        <f t="shared" si="30"/>
        <v>0</v>
      </c>
      <c r="U198" s="32">
        <f t="shared" si="31"/>
        <v>0</v>
      </c>
      <c r="V198" s="32"/>
    </row>
    <row r="199" spans="1:22" ht="13.8">
      <c r="A199" s="34" t="s">
        <v>240</v>
      </c>
      <c r="B199" s="35">
        <v>7.8200601543088792</v>
      </c>
      <c r="C199" s="36">
        <v>5.6822742474916401</v>
      </c>
      <c r="D199" s="30">
        <v>1.6554412972085386</v>
      </c>
      <c r="E199" s="30">
        <v>1</v>
      </c>
      <c r="G199" s="38"/>
      <c r="H199" s="32">
        <f t="shared" si="24"/>
        <v>0</v>
      </c>
      <c r="I199" s="32">
        <f t="shared" si="25"/>
        <v>0</v>
      </c>
      <c r="J199" s="32"/>
      <c r="L199" s="32">
        <f t="shared" si="26"/>
        <v>0</v>
      </c>
      <c r="M199" s="32">
        <f t="shared" si="27"/>
        <v>0</v>
      </c>
      <c r="N199" s="32"/>
      <c r="P199" s="32">
        <f t="shared" si="28"/>
        <v>0</v>
      </c>
      <c r="Q199" s="32">
        <f t="shared" si="29"/>
        <v>0</v>
      </c>
      <c r="R199" s="32"/>
      <c r="T199" s="32">
        <f t="shared" si="30"/>
        <v>0</v>
      </c>
      <c r="U199" s="32">
        <f t="shared" si="31"/>
        <v>0</v>
      </c>
      <c r="V199" s="32"/>
    </row>
    <row r="200" spans="1:22" ht="13.8">
      <c r="A200" s="34" t="s">
        <v>241</v>
      </c>
      <c r="B200" s="35">
        <v>4.0146462665097422</v>
      </c>
      <c r="C200" s="36">
        <v>45.788273615635191</v>
      </c>
      <c r="D200" s="30">
        <v>12.025453648915185</v>
      </c>
      <c r="E200" s="30">
        <v>1</v>
      </c>
      <c r="G200" s="38"/>
      <c r="H200" s="32">
        <f t="shared" si="24"/>
        <v>0</v>
      </c>
      <c r="I200" s="32">
        <f t="shared" si="25"/>
        <v>0</v>
      </c>
      <c r="J200" s="32"/>
      <c r="L200" s="32">
        <f t="shared" si="26"/>
        <v>0</v>
      </c>
      <c r="M200" s="32">
        <f t="shared" si="27"/>
        <v>0</v>
      </c>
      <c r="N200" s="32"/>
      <c r="P200" s="32">
        <f t="shared" si="28"/>
        <v>0</v>
      </c>
      <c r="Q200" s="32">
        <f t="shared" si="29"/>
        <v>0</v>
      </c>
      <c r="R200" s="32"/>
      <c r="T200" s="32">
        <f t="shared" si="30"/>
        <v>0</v>
      </c>
      <c r="U200" s="32">
        <f t="shared" si="31"/>
        <v>0</v>
      </c>
      <c r="V200" s="32"/>
    </row>
    <row r="201" spans="1:22" ht="13.8">
      <c r="A201" s="34" t="s">
        <v>242</v>
      </c>
      <c r="B201" s="35">
        <v>0.54923499411533938</v>
      </c>
      <c r="C201" s="36">
        <v>1.6904761904761905</v>
      </c>
      <c r="D201" s="30">
        <v>5.5923913043478253</v>
      </c>
      <c r="E201" s="30">
        <v>1</v>
      </c>
      <c r="G201" s="38"/>
      <c r="H201" s="32">
        <f t="shared" si="24"/>
        <v>0</v>
      </c>
      <c r="I201" s="32">
        <f t="shared" si="25"/>
        <v>0</v>
      </c>
      <c r="J201" s="32"/>
      <c r="L201" s="32">
        <f t="shared" si="26"/>
        <v>0</v>
      </c>
      <c r="M201" s="32">
        <f t="shared" si="27"/>
        <v>0</v>
      </c>
      <c r="N201" s="32"/>
      <c r="P201" s="32">
        <f t="shared" si="28"/>
        <v>0</v>
      </c>
      <c r="Q201" s="32">
        <f t="shared" si="29"/>
        <v>0</v>
      </c>
      <c r="R201" s="32"/>
      <c r="T201" s="32">
        <f t="shared" si="30"/>
        <v>0</v>
      </c>
      <c r="U201" s="32">
        <f t="shared" si="31"/>
        <v>0</v>
      </c>
      <c r="V201" s="32"/>
    </row>
    <row r="202" spans="1:22" ht="13.8">
      <c r="A202" s="34" t="s">
        <v>243</v>
      </c>
      <c r="B202" s="35">
        <v>0.20923237871060546</v>
      </c>
      <c r="C202" s="36">
        <v>2.0625000000000004</v>
      </c>
      <c r="D202" s="30">
        <v>13.555555555555555</v>
      </c>
      <c r="E202" s="30">
        <v>1</v>
      </c>
      <c r="G202" s="38"/>
      <c r="H202" s="32">
        <f t="shared" si="24"/>
        <v>0</v>
      </c>
      <c r="I202" s="32">
        <f t="shared" si="25"/>
        <v>0</v>
      </c>
      <c r="J202" s="32"/>
      <c r="L202" s="32">
        <f t="shared" si="26"/>
        <v>0</v>
      </c>
      <c r="M202" s="32">
        <f t="shared" si="27"/>
        <v>0</v>
      </c>
      <c r="N202" s="32"/>
      <c r="P202" s="32">
        <f t="shared" si="28"/>
        <v>0</v>
      </c>
      <c r="Q202" s="32">
        <f t="shared" si="29"/>
        <v>0</v>
      </c>
      <c r="R202" s="32"/>
      <c r="T202" s="32">
        <f t="shared" si="30"/>
        <v>0</v>
      </c>
      <c r="U202" s="32">
        <f t="shared" si="31"/>
        <v>0</v>
      </c>
      <c r="V202" s="32"/>
    </row>
    <row r="203" spans="1:22" ht="13.8">
      <c r="A203" s="34" t="s">
        <v>244</v>
      </c>
      <c r="B203" s="35">
        <v>0.13077023669412843</v>
      </c>
      <c r="C203" s="36">
        <v>1.6</v>
      </c>
      <c r="D203" s="30">
        <v>30.333333333333332</v>
      </c>
      <c r="E203" s="30">
        <v>1</v>
      </c>
      <c r="G203" s="38"/>
      <c r="H203" s="32">
        <f t="shared" si="24"/>
        <v>0</v>
      </c>
      <c r="I203" s="32">
        <f t="shared" si="25"/>
        <v>0</v>
      </c>
      <c r="J203" s="32"/>
      <c r="L203" s="32">
        <f t="shared" si="26"/>
        <v>0</v>
      </c>
      <c r="M203" s="32">
        <f t="shared" si="27"/>
        <v>0</v>
      </c>
      <c r="N203" s="32"/>
      <c r="P203" s="32">
        <f t="shared" si="28"/>
        <v>0</v>
      </c>
      <c r="Q203" s="32">
        <f t="shared" si="29"/>
        <v>0</v>
      </c>
      <c r="R203" s="32"/>
      <c r="T203" s="32">
        <f t="shared" si="30"/>
        <v>0</v>
      </c>
      <c r="U203" s="32">
        <f t="shared" si="31"/>
        <v>0</v>
      </c>
      <c r="V203" s="32"/>
    </row>
    <row r="204" spans="1:22" ht="13.8">
      <c r="A204" s="34" t="s">
        <v>245</v>
      </c>
      <c r="B204" s="35">
        <v>0.11769321302471558</v>
      </c>
      <c r="C204" s="36">
        <v>1.6666666666666665</v>
      </c>
      <c r="D204" s="30">
        <v>7</v>
      </c>
      <c r="E204" s="30">
        <v>10</v>
      </c>
      <c r="G204" s="38"/>
      <c r="H204" s="32">
        <f t="shared" si="24"/>
        <v>0</v>
      </c>
      <c r="I204" s="32">
        <f t="shared" si="25"/>
        <v>0</v>
      </c>
      <c r="J204" s="32"/>
      <c r="L204" s="32">
        <f t="shared" si="26"/>
        <v>0</v>
      </c>
      <c r="M204" s="32">
        <f t="shared" si="27"/>
        <v>0</v>
      </c>
      <c r="N204" s="32"/>
      <c r="P204" s="32">
        <f t="shared" si="28"/>
        <v>0</v>
      </c>
      <c r="Q204" s="32">
        <f t="shared" si="29"/>
        <v>0</v>
      </c>
      <c r="R204" s="32"/>
      <c r="T204" s="32">
        <f t="shared" si="30"/>
        <v>0</v>
      </c>
      <c r="U204" s="32">
        <f t="shared" si="31"/>
        <v>0</v>
      </c>
      <c r="V204" s="32"/>
    </row>
    <row r="205" spans="1:22" ht="13.8">
      <c r="A205" s="34" t="s">
        <v>246</v>
      </c>
      <c r="B205" s="35">
        <v>90.623774029030983</v>
      </c>
      <c r="C205" s="36">
        <v>3.6839826839826855</v>
      </c>
      <c r="D205" s="30">
        <v>1.7624407221067313</v>
      </c>
      <c r="E205" s="30">
        <v>1</v>
      </c>
      <c r="G205" s="38"/>
      <c r="H205" s="32">
        <f t="shared" si="24"/>
        <v>0</v>
      </c>
      <c r="I205" s="32">
        <f t="shared" si="25"/>
        <v>0</v>
      </c>
      <c r="J205" s="32"/>
      <c r="L205" s="32">
        <f t="shared" si="26"/>
        <v>0</v>
      </c>
      <c r="M205" s="32">
        <f t="shared" si="27"/>
        <v>0</v>
      </c>
      <c r="N205" s="32"/>
      <c r="O205" s="40">
        <v>2</v>
      </c>
      <c r="P205" s="32">
        <f t="shared" si="28"/>
        <v>3.5248814442134626</v>
      </c>
      <c r="Q205" s="32">
        <f t="shared" si="29"/>
        <v>2</v>
      </c>
      <c r="R205" s="32"/>
      <c r="S205" s="42">
        <v>2</v>
      </c>
      <c r="T205" s="32">
        <f t="shared" si="30"/>
        <v>3.5248814442134626</v>
      </c>
      <c r="U205" s="32">
        <f t="shared" si="31"/>
        <v>2</v>
      </c>
      <c r="V205" s="32"/>
    </row>
    <row r="206" spans="1:22" ht="13.8">
      <c r="A206" s="34" t="s">
        <v>247</v>
      </c>
      <c r="B206" s="35">
        <v>97.999215378579834</v>
      </c>
      <c r="C206" s="36">
        <v>3.8685615158793651</v>
      </c>
      <c r="D206" s="30">
        <v>2.4483229768541031</v>
      </c>
      <c r="E206" s="30">
        <v>1</v>
      </c>
      <c r="G206" s="38"/>
      <c r="H206" s="32">
        <f t="shared" si="24"/>
        <v>0</v>
      </c>
      <c r="I206" s="32">
        <f t="shared" si="25"/>
        <v>0</v>
      </c>
      <c r="J206" s="32"/>
      <c r="L206" s="32">
        <f t="shared" si="26"/>
        <v>0</v>
      </c>
      <c r="M206" s="32">
        <f t="shared" si="27"/>
        <v>0</v>
      </c>
      <c r="N206" s="32"/>
      <c r="O206" s="40">
        <v>2</v>
      </c>
      <c r="P206" s="32">
        <f t="shared" si="28"/>
        <v>4.8966459537082061</v>
      </c>
      <c r="Q206" s="32">
        <f t="shared" si="29"/>
        <v>2</v>
      </c>
      <c r="R206" s="32"/>
      <c r="S206" s="42">
        <v>2</v>
      </c>
      <c r="T206" s="32">
        <f t="shared" si="30"/>
        <v>4.8966459537082061</v>
      </c>
      <c r="U206" s="32">
        <f t="shared" si="31"/>
        <v>2</v>
      </c>
      <c r="V206" s="32"/>
    </row>
    <row r="207" spans="1:22" ht="13.8">
      <c r="A207" s="34" t="s">
        <v>248</v>
      </c>
      <c r="B207" s="35">
        <v>72.263632797175362</v>
      </c>
      <c r="C207" s="36">
        <v>3.3617444806370034</v>
      </c>
      <c r="D207" s="37">
        <v>1.0825872688684912</v>
      </c>
      <c r="E207" s="30">
        <v>1</v>
      </c>
      <c r="G207" s="38"/>
      <c r="H207" s="32">
        <f t="shared" si="24"/>
        <v>0</v>
      </c>
      <c r="I207" s="32">
        <f t="shared" si="25"/>
        <v>0</v>
      </c>
      <c r="J207" s="32"/>
      <c r="L207" s="32">
        <f t="shared" si="26"/>
        <v>0</v>
      </c>
      <c r="M207" s="32">
        <f t="shared" si="27"/>
        <v>0</v>
      </c>
      <c r="N207" s="32"/>
      <c r="P207" s="32">
        <f t="shared" si="28"/>
        <v>0</v>
      </c>
      <c r="Q207" s="32">
        <f t="shared" si="29"/>
        <v>0</v>
      </c>
      <c r="R207" s="32"/>
      <c r="T207" s="32">
        <f t="shared" si="30"/>
        <v>0</v>
      </c>
      <c r="U207" s="32">
        <f t="shared" si="31"/>
        <v>0</v>
      </c>
      <c r="V207" s="32"/>
    </row>
    <row r="208" spans="1:22" ht="13.8">
      <c r="A208" s="34" t="s">
        <v>249</v>
      </c>
      <c r="B208" s="35">
        <v>85.314502419249379</v>
      </c>
      <c r="C208" s="36">
        <v>5.2722256284487763</v>
      </c>
      <c r="D208" s="37">
        <v>0.44949270177868356</v>
      </c>
      <c r="E208" s="37">
        <v>0.5</v>
      </c>
      <c r="G208" s="38"/>
      <c r="H208" s="32">
        <f t="shared" si="24"/>
        <v>0</v>
      </c>
      <c r="I208" s="32">
        <f t="shared" si="25"/>
        <v>0</v>
      </c>
      <c r="J208" s="32"/>
      <c r="L208" s="32">
        <f t="shared" si="26"/>
        <v>0</v>
      </c>
      <c r="M208" s="32">
        <f t="shared" si="27"/>
        <v>0</v>
      </c>
      <c r="N208" s="32"/>
      <c r="O208" s="40">
        <v>2</v>
      </c>
      <c r="P208" s="32">
        <f t="shared" si="28"/>
        <v>0.89898540355736711</v>
      </c>
      <c r="Q208" s="32">
        <f t="shared" si="29"/>
        <v>1</v>
      </c>
      <c r="R208" s="32"/>
      <c r="S208" s="42">
        <v>2</v>
      </c>
      <c r="T208" s="32">
        <f t="shared" si="30"/>
        <v>0.89898540355736711</v>
      </c>
      <c r="U208" s="32">
        <f t="shared" si="31"/>
        <v>1</v>
      </c>
      <c r="V208" s="32"/>
    </row>
    <row r="209" spans="1:22" ht="13.8">
      <c r="A209" s="34" t="s">
        <v>250</v>
      </c>
      <c r="B209" s="35">
        <v>91.970707466980514</v>
      </c>
      <c r="C209" s="36">
        <v>4.1819991468790105</v>
      </c>
      <c r="D209" s="37">
        <v>0.89976357301000254</v>
      </c>
      <c r="E209" s="30">
        <v>1</v>
      </c>
      <c r="G209" s="38"/>
      <c r="H209" s="32">
        <f t="shared" si="24"/>
        <v>0</v>
      </c>
      <c r="I209" s="32">
        <f t="shared" si="25"/>
        <v>0</v>
      </c>
      <c r="J209" s="32"/>
      <c r="L209" s="32">
        <f t="shared" si="26"/>
        <v>0</v>
      </c>
      <c r="M209" s="32">
        <f t="shared" si="27"/>
        <v>0</v>
      </c>
      <c r="N209" s="32"/>
      <c r="O209" s="40">
        <v>2</v>
      </c>
      <c r="P209" s="32">
        <f t="shared" si="28"/>
        <v>1.7995271460200051</v>
      </c>
      <c r="Q209" s="32">
        <f t="shared" si="29"/>
        <v>2</v>
      </c>
      <c r="R209" s="32"/>
      <c r="S209" s="42">
        <v>2</v>
      </c>
      <c r="T209" s="32">
        <f t="shared" si="30"/>
        <v>1.7995271460200051</v>
      </c>
      <c r="U209" s="32">
        <f t="shared" si="31"/>
        <v>2</v>
      </c>
      <c r="V209" s="32"/>
    </row>
    <row r="210" spans="1:22" ht="13.8">
      <c r="A210" s="34" t="s">
        <v>251</v>
      </c>
      <c r="B210" s="35">
        <v>77.769059761998165</v>
      </c>
      <c r="C210" s="36">
        <v>4.3048595930721403</v>
      </c>
      <c r="D210" s="37">
        <v>0.51284629796470682</v>
      </c>
      <c r="E210" s="37">
        <v>0.5</v>
      </c>
      <c r="G210" s="38"/>
      <c r="H210" s="32">
        <f t="shared" si="24"/>
        <v>0</v>
      </c>
      <c r="I210" s="32">
        <f t="shared" si="25"/>
        <v>0</v>
      </c>
      <c r="J210" s="32"/>
      <c r="L210" s="32">
        <f t="shared" si="26"/>
        <v>0</v>
      </c>
      <c r="M210" s="32">
        <f t="shared" si="27"/>
        <v>0</v>
      </c>
      <c r="N210" s="32"/>
      <c r="P210" s="32">
        <f t="shared" si="28"/>
        <v>0</v>
      </c>
      <c r="Q210" s="32">
        <f t="shared" si="29"/>
        <v>0</v>
      </c>
      <c r="R210" s="32"/>
      <c r="T210" s="32">
        <f t="shared" si="30"/>
        <v>0</v>
      </c>
      <c r="U210" s="32">
        <f t="shared" si="31"/>
        <v>0</v>
      </c>
      <c r="V210" s="32"/>
    </row>
    <row r="211" spans="1:22" ht="13.8">
      <c r="A211" s="34" t="s">
        <v>252</v>
      </c>
      <c r="B211" s="35">
        <v>85.981430626389425</v>
      </c>
      <c r="C211" s="36">
        <v>5.7247148288973158</v>
      </c>
      <c r="D211" s="37">
        <v>0.4007879243587511</v>
      </c>
      <c r="E211" s="37">
        <v>0.2</v>
      </c>
      <c r="G211" s="38"/>
      <c r="H211" s="32">
        <f t="shared" si="24"/>
        <v>0</v>
      </c>
      <c r="I211" s="32">
        <f t="shared" si="25"/>
        <v>0</v>
      </c>
      <c r="J211" s="32"/>
      <c r="L211" s="32">
        <f t="shared" si="26"/>
        <v>0</v>
      </c>
      <c r="M211" s="32">
        <f t="shared" si="27"/>
        <v>0</v>
      </c>
      <c r="N211" s="32"/>
      <c r="O211" s="40">
        <v>6</v>
      </c>
      <c r="P211" s="32">
        <f t="shared" si="28"/>
        <v>2.4047275461525066</v>
      </c>
      <c r="Q211" s="32">
        <f t="shared" si="29"/>
        <v>1.2000000000000002</v>
      </c>
      <c r="R211" s="32"/>
      <c r="S211" s="42">
        <v>6</v>
      </c>
      <c r="T211" s="32">
        <f t="shared" si="30"/>
        <v>2.4047275461525066</v>
      </c>
      <c r="U211" s="32">
        <f t="shared" si="31"/>
        <v>1.2000000000000002</v>
      </c>
      <c r="V211" s="32"/>
    </row>
    <row r="212" spans="1:22" ht="13.8">
      <c r="A212" s="34" t="s">
        <v>253</v>
      </c>
      <c r="B212" s="35">
        <v>50.137308748528831</v>
      </c>
      <c r="C212" s="36">
        <v>2.2441314553990628</v>
      </c>
      <c r="D212" s="30">
        <v>2.6861922346486593</v>
      </c>
      <c r="E212" s="30">
        <v>1</v>
      </c>
      <c r="G212" s="38"/>
      <c r="H212" s="32">
        <f t="shared" si="24"/>
        <v>0</v>
      </c>
      <c r="I212" s="32">
        <f t="shared" si="25"/>
        <v>0</v>
      </c>
      <c r="J212" s="32"/>
      <c r="L212" s="32">
        <f t="shared" si="26"/>
        <v>0</v>
      </c>
      <c r="M212" s="32">
        <f t="shared" si="27"/>
        <v>0</v>
      </c>
      <c r="N212" s="32"/>
      <c r="P212" s="32">
        <f t="shared" si="28"/>
        <v>0</v>
      </c>
      <c r="Q212" s="32">
        <f t="shared" si="29"/>
        <v>0</v>
      </c>
      <c r="R212" s="32"/>
      <c r="T212" s="32">
        <f t="shared" si="30"/>
        <v>0</v>
      </c>
      <c r="U212" s="32">
        <f t="shared" si="31"/>
        <v>0</v>
      </c>
      <c r="V212" s="32"/>
    </row>
    <row r="213" spans="1:22" ht="13.8">
      <c r="A213" s="34" t="s">
        <v>254</v>
      </c>
      <c r="B213" s="35">
        <v>95.802275402118482</v>
      </c>
      <c r="C213" s="36">
        <v>4.0813540813540845</v>
      </c>
      <c r="D213" s="37">
        <v>0.56503633016362786</v>
      </c>
      <c r="E213" s="37">
        <v>0.5</v>
      </c>
      <c r="G213" s="38"/>
      <c r="H213" s="32">
        <f t="shared" si="24"/>
        <v>0</v>
      </c>
      <c r="I213" s="32">
        <f t="shared" si="25"/>
        <v>0</v>
      </c>
      <c r="J213" s="32"/>
      <c r="L213" s="32">
        <f t="shared" si="26"/>
        <v>0</v>
      </c>
      <c r="M213" s="32">
        <f t="shared" si="27"/>
        <v>0</v>
      </c>
      <c r="N213" s="32"/>
      <c r="O213" s="40">
        <v>2</v>
      </c>
      <c r="P213" s="32">
        <f t="shared" si="28"/>
        <v>1.1300726603272557</v>
      </c>
      <c r="Q213" s="32">
        <f t="shared" si="29"/>
        <v>1</v>
      </c>
      <c r="R213" s="32"/>
      <c r="S213" s="42">
        <v>2</v>
      </c>
      <c r="T213" s="32">
        <f t="shared" si="30"/>
        <v>1.1300726603272557</v>
      </c>
      <c r="U213" s="32">
        <f t="shared" si="31"/>
        <v>1</v>
      </c>
      <c r="V213" s="32"/>
    </row>
    <row r="214" spans="1:22" ht="13.8">
      <c r="A214" s="34" t="s">
        <v>255</v>
      </c>
      <c r="B214" s="35">
        <v>9.6900745390349154</v>
      </c>
      <c r="C214" s="36">
        <v>2.9163292847503395</v>
      </c>
      <c r="D214" s="37">
        <v>0.87067613252197451</v>
      </c>
      <c r="E214" s="37">
        <v>0.5</v>
      </c>
      <c r="G214" s="38"/>
      <c r="H214" s="32">
        <f t="shared" si="24"/>
        <v>0</v>
      </c>
      <c r="I214" s="32">
        <f t="shared" si="25"/>
        <v>0</v>
      </c>
      <c r="J214" s="32"/>
      <c r="L214" s="32">
        <f t="shared" si="26"/>
        <v>0</v>
      </c>
      <c r="M214" s="32">
        <f t="shared" si="27"/>
        <v>0</v>
      </c>
      <c r="N214" s="32"/>
      <c r="P214" s="32">
        <f t="shared" si="28"/>
        <v>0</v>
      </c>
      <c r="Q214" s="32">
        <f t="shared" si="29"/>
        <v>0</v>
      </c>
      <c r="R214" s="32"/>
      <c r="T214" s="32">
        <f t="shared" si="30"/>
        <v>0</v>
      </c>
      <c r="U214" s="32">
        <f t="shared" si="31"/>
        <v>0</v>
      </c>
      <c r="V214" s="32"/>
    </row>
    <row r="215" spans="1:22" ht="13.8">
      <c r="A215" s="34" t="s">
        <v>256</v>
      </c>
      <c r="B215" s="35">
        <v>3.2954099646920358</v>
      </c>
      <c r="C215" s="36">
        <v>2.0277777777777763</v>
      </c>
      <c r="D215" s="30">
        <v>5.2964221014492736</v>
      </c>
      <c r="E215" s="30">
        <v>1</v>
      </c>
      <c r="G215" s="38"/>
      <c r="H215" s="32">
        <f t="shared" si="24"/>
        <v>0</v>
      </c>
      <c r="I215" s="32">
        <f t="shared" si="25"/>
        <v>0</v>
      </c>
      <c r="J215" s="32"/>
      <c r="L215" s="32">
        <f t="shared" si="26"/>
        <v>0</v>
      </c>
      <c r="M215" s="32">
        <f t="shared" si="27"/>
        <v>0</v>
      </c>
      <c r="N215" s="32"/>
      <c r="P215" s="32">
        <f t="shared" si="28"/>
        <v>0</v>
      </c>
      <c r="Q215" s="32">
        <f t="shared" si="29"/>
        <v>0</v>
      </c>
      <c r="R215" s="32"/>
      <c r="T215" s="32">
        <f t="shared" si="30"/>
        <v>0</v>
      </c>
      <c r="U215" s="32">
        <f t="shared" si="31"/>
        <v>0</v>
      </c>
      <c r="V215" s="32"/>
    </row>
    <row r="216" spans="1:22" ht="13.8">
      <c r="A216" s="34" t="s">
        <v>257</v>
      </c>
      <c r="B216" s="35">
        <v>3.7269517457826598</v>
      </c>
      <c r="C216" s="36">
        <v>2.9754385964912311</v>
      </c>
      <c r="D216" s="30">
        <v>4.9503696455751225</v>
      </c>
      <c r="E216" s="30">
        <v>1</v>
      </c>
      <c r="G216" s="38"/>
      <c r="H216" s="32">
        <f t="shared" si="24"/>
        <v>0</v>
      </c>
      <c r="I216" s="32">
        <f t="shared" si="25"/>
        <v>0</v>
      </c>
      <c r="J216" s="32"/>
      <c r="L216" s="32">
        <f t="shared" si="26"/>
        <v>0</v>
      </c>
      <c r="M216" s="32">
        <f t="shared" si="27"/>
        <v>0</v>
      </c>
      <c r="N216" s="32"/>
      <c r="P216" s="32">
        <f t="shared" si="28"/>
        <v>0</v>
      </c>
      <c r="Q216" s="32">
        <f t="shared" si="29"/>
        <v>0</v>
      </c>
      <c r="R216" s="32"/>
      <c r="T216" s="32">
        <f t="shared" si="30"/>
        <v>0</v>
      </c>
      <c r="U216" s="32">
        <f t="shared" si="31"/>
        <v>0</v>
      </c>
      <c r="V216" s="32"/>
    </row>
    <row r="217" spans="1:22" ht="13.8">
      <c r="A217" s="34" t="s">
        <v>258</v>
      </c>
      <c r="B217" s="35">
        <v>0.90231463318948613</v>
      </c>
      <c r="C217" s="36">
        <v>3.4782608695652169</v>
      </c>
      <c r="D217" s="30">
        <v>3.6764227642276435</v>
      </c>
      <c r="E217" s="30">
        <v>1</v>
      </c>
      <c r="G217" s="38"/>
      <c r="H217" s="32">
        <f t="shared" si="24"/>
        <v>0</v>
      </c>
      <c r="I217" s="32">
        <f t="shared" si="25"/>
        <v>0</v>
      </c>
      <c r="J217" s="32"/>
      <c r="L217" s="32">
        <f t="shared" si="26"/>
        <v>0</v>
      </c>
      <c r="M217" s="32">
        <f t="shared" si="27"/>
        <v>0</v>
      </c>
      <c r="N217" s="32"/>
      <c r="P217" s="32">
        <f t="shared" si="28"/>
        <v>0</v>
      </c>
      <c r="Q217" s="32">
        <f t="shared" si="29"/>
        <v>0</v>
      </c>
      <c r="R217" s="32"/>
      <c r="T217" s="32">
        <f t="shared" si="30"/>
        <v>0</v>
      </c>
      <c r="U217" s="32">
        <f t="shared" si="31"/>
        <v>0</v>
      </c>
      <c r="V217" s="32"/>
    </row>
    <row r="218" spans="1:22" ht="13.8">
      <c r="A218" s="34" t="s">
        <v>259</v>
      </c>
      <c r="B218" s="35">
        <v>0.48384987576827515</v>
      </c>
      <c r="C218" s="36">
        <v>3.3243243243243241</v>
      </c>
      <c r="D218" s="30">
        <v>1.2079573934837093</v>
      </c>
      <c r="E218" s="30">
        <v>1</v>
      </c>
      <c r="G218" s="38"/>
      <c r="H218" s="32">
        <f t="shared" si="24"/>
        <v>0</v>
      </c>
      <c r="I218" s="32">
        <f t="shared" si="25"/>
        <v>0</v>
      </c>
      <c r="J218" s="32"/>
      <c r="L218" s="32">
        <f t="shared" si="26"/>
        <v>0</v>
      </c>
      <c r="M218" s="32">
        <f t="shared" si="27"/>
        <v>0</v>
      </c>
      <c r="N218" s="32"/>
      <c r="O218" s="40">
        <v>2</v>
      </c>
      <c r="P218" s="32">
        <f t="shared" si="28"/>
        <v>2.4159147869674187</v>
      </c>
      <c r="Q218" s="32">
        <f t="shared" si="29"/>
        <v>2</v>
      </c>
      <c r="R218" s="32"/>
      <c r="S218" s="42">
        <v>2</v>
      </c>
      <c r="T218" s="32">
        <f t="shared" si="30"/>
        <v>2.4159147869674187</v>
      </c>
      <c r="U218" s="32">
        <f t="shared" si="31"/>
        <v>2</v>
      </c>
      <c r="V218" s="32"/>
    </row>
    <row r="219" spans="1:22" ht="13.8">
      <c r="A219" s="34" t="s">
        <v>260</v>
      </c>
      <c r="B219" s="35">
        <v>0.30077154439649534</v>
      </c>
      <c r="C219" s="36">
        <v>3.1739130434782608</v>
      </c>
      <c r="D219" s="30">
        <v>1.2517006802721089</v>
      </c>
      <c r="E219" s="30">
        <v>1</v>
      </c>
      <c r="G219" s="38"/>
      <c r="H219" s="32">
        <f t="shared" si="24"/>
        <v>0</v>
      </c>
      <c r="I219" s="32">
        <f t="shared" si="25"/>
        <v>0</v>
      </c>
      <c r="J219" s="32"/>
      <c r="L219" s="32">
        <f t="shared" si="26"/>
        <v>0</v>
      </c>
      <c r="M219" s="32">
        <f t="shared" si="27"/>
        <v>0</v>
      </c>
      <c r="N219" s="32"/>
      <c r="P219" s="32">
        <f t="shared" si="28"/>
        <v>0</v>
      </c>
      <c r="Q219" s="32">
        <f t="shared" si="29"/>
        <v>0</v>
      </c>
      <c r="R219" s="32"/>
      <c r="T219" s="32">
        <f t="shared" si="30"/>
        <v>0</v>
      </c>
      <c r="U219" s="32">
        <f t="shared" si="31"/>
        <v>0</v>
      </c>
      <c r="V219" s="32"/>
    </row>
    <row r="220" spans="1:22" ht="13.8">
      <c r="A220" s="34" t="s">
        <v>261</v>
      </c>
      <c r="B220" s="35">
        <v>0.27461749705766969</v>
      </c>
      <c r="C220" s="36">
        <v>3.4761904761904767</v>
      </c>
      <c r="D220" s="30">
        <v>0.95833333333333337</v>
      </c>
      <c r="E220" s="37">
        <v>0.5</v>
      </c>
      <c r="G220" s="38"/>
      <c r="H220" s="32">
        <f t="shared" si="24"/>
        <v>0</v>
      </c>
      <c r="I220" s="32">
        <f t="shared" si="25"/>
        <v>0</v>
      </c>
      <c r="J220" s="32"/>
      <c r="L220" s="32">
        <f t="shared" si="26"/>
        <v>0</v>
      </c>
      <c r="M220" s="32">
        <f t="shared" si="27"/>
        <v>0</v>
      </c>
      <c r="N220" s="32"/>
      <c r="P220" s="32">
        <f t="shared" si="28"/>
        <v>0</v>
      </c>
      <c r="Q220" s="32">
        <f t="shared" si="29"/>
        <v>0</v>
      </c>
      <c r="R220" s="32"/>
      <c r="T220" s="32">
        <f t="shared" si="30"/>
        <v>0</v>
      </c>
      <c r="U220" s="32">
        <f t="shared" si="31"/>
        <v>0</v>
      </c>
      <c r="V220" s="32"/>
    </row>
    <row r="221" spans="1:22" ht="13.8">
      <c r="A221" s="34" t="s">
        <v>262</v>
      </c>
      <c r="B221" s="35">
        <v>6.6431280240617232</v>
      </c>
      <c r="C221" s="36">
        <v>1.7736220472440944</v>
      </c>
      <c r="D221" s="37">
        <v>0.93448979591836778</v>
      </c>
      <c r="E221" s="30">
        <v>1</v>
      </c>
      <c r="G221" s="38"/>
      <c r="H221" s="32">
        <f t="shared" si="24"/>
        <v>0</v>
      </c>
      <c r="I221" s="32">
        <f t="shared" si="25"/>
        <v>0</v>
      </c>
      <c r="J221" s="32"/>
      <c r="L221" s="32">
        <f t="shared" si="26"/>
        <v>0</v>
      </c>
      <c r="M221" s="32">
        <f t="shared" si="27"/>
        <v>0</v>
      </c>
      <c r="N221" s="32"/>
      <c r="P221" s="32">
        <f t="shared" si="28"/>
        <v>0</v>
      </c>
      <c r="Q221" s="32">
        <f t="shared" si="29"/>
        <v>0</v>
      </c>
      <c r="R221" s="32"/>
      <c r="T221" s="32">
        <f t="shared" si="30"/>
        <v>0</v>
      </c>
      <c r="U221" s="32">
        <f t="shared" si="31"/>
        <v>0</v>
      </c>
      <c r="V221" s="32"/>
    </row>
    <row r="222" spans="1:22" ht="13.8">
      <c r="A222" s="34" t="s">
        <v>263</v>
      </c>
      <c r="B222" s="35">
        <v>0.61462011246240356</v>
      </c>
      <c r="C222" s="36">
        <v>1.0425531914893618</v>
      </c>
      <c r="D222" s="30">
        <v>2.5965517241379308</v>
      </c>
      <c r="E222" s="30">
        <v>3</v>
      </c>
      <c r="G222" s="38"/>
      <c r="H222" s="32">
        <f t="shared" si="24"/>
        <v>0</v>
      </c>
      <c r="I222" s="32">
        <f t="shared" si="25"/>
        <v>0</v>
      </c>
      <c r="J222" s="32"/>
      <c r="L222" s="32">
        <f t="shared" si="26"/>
        <v>0</v>
      </c>
      <c r="M222" s="32">
        <f t="shared" si="27"/>
        <v>0</v>
      </c>
      <c r="N222" s="32"/>
      <c r="P222" s="32">
        <f t="shared" si="28"/>
        <v>0</v>
      </c>
      <c r="Q222" s="32">
        <f t="shared" si="29"/>
        <v>0</v>
      </c>
      <c r="R222" s="32"/>
      <c r="T222" s="32">
        <f t="shared" si="30"/>
        <v>0</v>
      </c>
      <c r="U222" s="32">
        <f t="shared" si="31"/>
        <v>0</v>
      </c>
      <c r="V222" s="32"/>
    </row>
    <row r="223" spans="1:22" ht="13.8">
      <c r="A223" s="34" t="s">
        <v>264</v>
      </c>
      <c r="B223" s="35">
        <v>1.6215509350071922</v>
      </c>
      <c r="C223" s="36">
        <v>1.1129032258064517</v>
      </c>
      <c r="D223" s="30">
        <v>6.6566210045662126</v>
      </c>
      <c r="E223" s="30">
        <v>5</v>
      </c>
      <c r="G223" s="38"/>
      <c r="H223" s="32">
        <f t="shared" si="24"/>
        <v>0</v>
      </c>
      <c r="I223" s="32">
        <f t="shared" si="25"/>
        <v>0</v>
      </c>
      <c r="J223" s="32"/>
      <c r="L223" s="32">
        <f t="shared" si="26"/>
        <v>0</v>
      </c>
      <c r="M223" s="32">
        <f t="shared" si="27"/>
        <v>0</v>
      </c>
      <c r="N223" s="32"/>
      <c r="P223" s="32">
        <f t="shared" si="28"/>
        <v>0</v>
      </c>
      <c r="Q223" s="32">
        <f t="shared" si="29"/>
        <v>0</v>
      </c>
      <c r="R223" s="32"/>
      <c r="T223" s="32">
        <f t="shared" si="30"/>
        <v>0</v>
      </c>
      <c r="U223" s="32">
        <f t="shared" si="31"/>
        <v>0</v>
      </c>
      <c r="V223" s="32"/>
    </row>
    <row r="224" spans="1:22" ht="13.8">
      <c r="A224" s="34" t="s">
        <v>265</v>
      </c>
      <c r="B224" s="35">
        <v>0.37923368641297245</v>
      </c>
      <c r="C224" s="36">
        <v>1.3103448275862073</v>
      </c>
      <c r="D224" s="30">
        <v>3.1652777777777774</v>
      </c>
      <c r="E224" s="30">
        <v>1</v>
      </c>
      <c r="G224" s="38"/>
      <c r="H224" s="32">
        <f t="shared" si="24"/>
        <v>0</v>
      </c>
      <c r="I224" s="32">
        <f t="shared" si="25"/>
        <v>0</v>
      </c>
      <c r="J224" s="32"/>
      <c r="L224" s="32">
        <f t="shared" si="26"/>
        <v>0</v>
      </c>
      <c r="M224" s="32">
        <f t="shared" si="27"/>
        <v>0</v>
      </c>
      <c r="N224" s="32"/>
      <c r="P224" s="32">
        <f t="shared" si="28"/>
        <v>0</v>
      </c>
      <c r="Q224" s="32">
        <f t="shared" si="29"/>
        <v>0</v>
      </c>
      <c r="R224" s="32"/>
      <c r="T224" s="32">
        <f t="shared" si="30"/>
        <v>0</v>
      </c>
      <c r="U224" s="32">
        <f t="shared" si="31"/>
        <v>0</v>
      </c>
      <c r="V224" s="32"/>
    </row>
    <row r="225" spans="1:22" ht="13.8">
      <c r="A225" s="34" t="s">
        <v>266</v>
      </c>
      <c r="B225" s="35">
        <v>1.3077023669412842</v>
      </c>
      <c r="C225" s="36">
        <v>1.01</v>
      </c>
      <c r="D225" s="30">
        <v>15.148571428571429</v>
      </c>
      <c r="E225" s="30">
        <v>10</v>
      </c>
      <c r="G225" s="38"/>
      <c r="H225" s="32">
        <f t="shared" si="24"/>
        <v>0</v>
      </c>
      <c r="I225" s="32">
        <f t="shared" si="25"/>
        <v>0</v>
      </c>
      <c r="J225" s="32"/>
      <c r="L225" s="32">
        <f t="shared" si="26"/>
        <v>0</v>
      </c>
      <c r="M225" s="32">
        <f t="shared" si="27"/>
        <v>0</v>
      </c>
      <c r="N225" s="32"/>
      <c r="P225" s="32">
        <f t="shared" si="28"/>
        <v>0</v>
      </c>
      <c r="Q225" s="32">
        <f t="shared" si="29"/>
        <v>0</v>
      </c>
      <c r="R225" s="32"/>
      <c r="T225" s="32">
        <f t="shared" si="30"/>
        <v>0</v>
      </c>
      <c r="U225" s="32">
        <f t="shared" si="31"/>
        <v>0</v>
      </c>
      <c r="V225" s="32"/>
    </row>
    <row r="226" spans="1:22" ht="13.8">
      <c r="A226" s="34" t="s">
        <v>267</v>
      </c>
      <c r="B226" s="35">
        <v>0.6407741598012292</v>
      </c>
      <c r="C226" s="36">
        <v>1.1224489795918366</v>
      </c>
      <c r="D226" s="30">
        <v>2.415714285714285</v>
      </c>
      <c r="E226" s="30">
        <v>1</v>
      </c>
      <c r="G226" s="38"/>
      <c r="H226" s="32">
        <f t="shared" si="24"/>
        <v>0</v>
      </c>
      <c r="I226" s="32">
        <f t="shared" si="25"/>
        <v>0</v>
      </c>
      <c r="J226" s="32"/>
      <c r="L226" s="32">
        <f t="shared" si="26"/>
        <v>0</v>
      </c>
      <c r="M226" s="32">
        <f t="shared" si="27"/>
        <v>0</v>
      </c>
      <c r="N226" s="32"/>
      <c r="P226" s="32">
        <f t="shared" si="28"/>
        <v>0</v>
      </c>
      <c r="Q226" s="32">
        <f t="shared" si="29"/>
        <v>0</v>
      </c>
      <c r="R226" s="32"/>
      <c r="T226" s="32">
        <f t="shared" si="30"/>
        <v>0</v>
      </c>
      <c r="U226" s="32">
        <f t="shared" si="31"/>
        <v>0</v>
      </c>
      <c r="V226" s="32"/>
    </row>
    <row r="227" spans="1:22" ht="13.8">
      <c r="A227" s="34" t="s">
        <v>268</v>
      </c>
      <c r="B227" s="35">
        <v>5.9108146985746046</v>
      </c>
      <c r="C227" s="36">
        <v>1.1548672566371685</v>
      </c>
      <c r="D227" s="37">
        <v>0.60398550724637678</v>
      </c>
      <c r="E227" s="30">
        <v>1</v>
      </c>
      <c r="G227" s="38"/>
      <c r="H227" s="32">
        <f t="shared" si="24"/>
        <v>0</v>
      </c>
      <c r="I227" s="32">
        <f t="shared" si="25"/>
        <v>0</v>
      </c>
      <c r="J227" s="32"/>
      <c r="L227" s="32">
        <f t="shared" si="26"/>
        <v>0</v>
      </c>
      <c r="M227" s="32">
        <f t="shared" si="27"/>
        <v>0</v>
      </c>
      <c r="N227" s="32"/>
      <c r="P227" s="32">
        <f t="shared" si="28"/>
        <v>0</v>
      </c>
      <c r="Q227" s="32">
        <f t="shared" si="29"/>
        <v>0</v>
      </c>
      <c r="R227" s="32"/>
      <c r="T227" s="32">
        <f t="shared" si="30"/>
        <v>0</v>
      </c>
      <c r="U227" s="32">
        <f t="shared" si="31"/>
        <v>0</v>
      </c>
      <c r="V227" s="32"/>
    </row>
    <row r="228" spans="1:22" ht="13.8">
      <c r="A228" s="34" t="s">
        <v>269</v>
      </c>
      <c r="B228" s="35">
        <v>1.9223224794036879</v>
      </c>
      <c r="C228" s="36">
        <v>1.013605442176871</v>
      </c>
      <c r="D228" s="30">
        <v>2.1218749999999993</v>
      </c>
      <c r="E228" s="30">
        <v>1</v>
      </c>
      <c r="G228" s="38"/>
      <c r="H228" s="32">
        <f t="shared" si="24"/>
        <v>0</v>
      </c>
      <c r="I228" s="32">
        <f t="shared" si="25"/>
        <v>0</v>
      </c>
      <c r="J228" s="32"/>
      <c r="L228" s="32">
        <f t="shared" si="26"/>
        <v>0</v>
      </c>
      <c r="M228" s="32">
        <f t="shared" si="27"/>
        <v>0</v>
      </c>
      <c r="N228" s="32"/>
      <c r="P228" s="32">
        <f t="shared" si="28"/>
        <v>0</v>
      </c>
      <c r="Q228" s="32">
        <f t="shared" si="29"/>
        <v>0</v>
      </c>
      <c r="R228" s="32"/>
      <c r="T228" s="32">
        <f t="shared" si="30"/>
        <v>0</v>
      </c>
      <c r="U228" s="32">
        <f t="shared" si="31"/>
        <v>0</v>
      </c>
      <c r="V228" s="32"/>
    </row>
    <row r="229" spans="1:22" ht="13.8">
      <c r="A229" s="34" t="s">
        <v>270</v>
      </c>
      <c r="B229" s="35">
        <v>0.14384726036354126</v>
      </c>
      <c r="C229" s="36">
        <v>1</v>
      </c>
      <c r="D229" s="30">
        <v>1.3</v>
      </c>
      <c r="E229" s="30">
        <v>1</v>
      </c>
      <c r="G229" s="38"/>
      <c r="H229" s="32">
        <f t="shared" si="24"/>
        <v>0</v>
      </c>
      <c r="I229" s="32">
        <f t="shared" si="25"/>
        <v>0</v>
      </c>
      <c r="J229" s="32"/>
      <c r="L229" s="32">
        <f t="shared" si="26"/>
        <v>0</v>
      </c>
      <c r="M229" s="32">
        <f t="shared" si="27"/>
        <v>0</v>
      </c>
      <c r="N229" s="32"/>
      <c r="P229" s="32">
        <f t="shared" si="28"/>
        <v>0</v>
      </c>
      <c r="Q229" s="32">
        <f t="shared" si="29"/>
        <v>0</v>
      </c>
      <c r="R229" s="32"/>
      <c r="T229" s="32">
        <f t="shared" si="30"/>
        <v>0</v>
      </c>
      <c r="U229" s="32">
        <f t="shared" si="31"/>
        <v>0</v>
      </c>
      <c r="V229" s="32"/>
    </row>
    <row r="230" spans="1:22" ht="13.8">
      <c r="A230" s="34" t="s">
        <v>271</v>
      </c>
      <c r="B230" s="35">
        <v>6.5385118347064217E-2</v>
      </c>
      <c r="C230" s="36">
        <v>1.2</v>
      </c>
      <c r="D230" s="30">
        <v>8.75</v>
      </c>
      <c r="E230" s="30">
        <v>7.5</v>
      </c>
      <c r="G230" s="38"/>
      <c r="H230" s="32">
        <f t="shared" si="24"/>
        <v>0</v>
      </c>
      <c r="I230" s="32">
        <f t="shared" si="25"/>
        <v>0</v>
      </c>
      <c r="J230" s="32"/>
      <c r="L230" s="32">
        <f t="shared" si="26"/>
        <v>0</v>
      </c>
      <c r="M230" s="32">
        <f t="shared" si="27"/>
        <v>0</v>
      </c>
      <c r="N230" s="32"/>
      <c r="P230" s="32">
        <f t="shared" si="28"/>
        <v>0</v>
      </c>
      <c r="Q230" s="32">
        <f t="shared" si="29"/>
        <v>0</v>
      </c>
      <c r="R230" s="32"/>
      <c r="T230" s="32">
        <f t="shared" si="30"/>
        <v>0</v>
      </c>
      <c r="U230" s="32">
        <f t="shared" si="31"/>
        <v>0</v>
      </c>
      <c r="V230" s="32"/>
    </row>
    <row r="231" spans="1:22" ht="13.8">
      <c r="A231" s="34" t="s">
        <v>272</v>
      </c>
      <c r="B231" s="35">
        <v>1.1769321302471558</v>
      </c>
      <c r="C231" s="36">
        <v>1.6555555555555561</v>
      </c>
      <c r="D231" s="30">
        <v>2.2127192982456139</v>
      </c>
      <c r="E231" s="30">
        <v>1</v>
      </c>
      <c r="G231" s="38"/>
      <c r="H231" s="32">
        <f t="shared" si="24"/>
        <v>0</v>
      </c>
      <c r="I231" s="32">
        <f t="shared" si="25"/>
        <v>0</v>
      </c>
      <c r="J231" s="32"/>
      <c r="L231" s="32">
        <f t="shared" si="26"/>
        <v>0</v>
      </c>
      <c r="M231" s="32">
        <f t="shared" si="27"/>
        <v>0</v>
      </c>
      <c r="N231" s="32"/>
      <c r="P231" s="32">
        <f t="shared" si="28"/>
        <v>0</v>
      </c>
      <c r="Q231" s="32">
        <f t="shared" si="29"/>
        <v>0</v>
      </c>
      <c r="R231" s="32"/>
      <c r="T231" s="32">
        <f t="shared" si="30"/>
        <v>0</v>
      </c>
      <c r="U231" s="32">
        <f t="shared" si="31"/>
        <v>0</v>
      </c>
      <c r="V231" s="32"/>
    </row>
    <row r="232" spans="1:22" ht="13.8">
      <c r="A232" s="34" t="s">
        <v>273</v>
      </c>
      <c r="B232" s="35">
        <v>0.10461618935530273</v>
      </c>
      <c r="C232" s="36">
        <v>1.25</v>
      </c>
      <c r="D232" s="30">
        <v>1.125</v>
      </c>
      <c r="E232" s="30">
        <v>1</v>
      </c>
      <c r="G232" s="38"/>
      <c r="H232" s="32">
        <f t="shared" si="24"/>
        <v>0</v>
      </c>
      <c r="I232" s="32">
        <f t="shared" si="25"/>
        <v>0</v>
      </c>
      <c r="J232" s="32"/>
      <c r="L232" s="32">
        <f t="shared" si="26"/>
        <v>0</v>
      </c>
      <c r="M232" s="32">
        <f t="shared" si="27"/>
        <v>0</v>
      </c>
      <c r="N232" s="32"/>
      <c r="P232" s="32">
        <f t="shared" si="28"/>
        <v>0</v>
      </c>
      <c r="Q232" s="32">
        <f t="shared" si="29"/>
        <v>0</v>
      </c>
      <c r="R232" s="32"/>
      <c r="T232" s="32">
        <f t="shared" si="30"/>
        <v>0</v>
      </c>
      <c r="U232" s="32">
        <f t="shared" si="31"/>
        <v>0</v>
      </c>
      <c r="V232" s="32"/>
    </row>
    <row r="233" spans="1:22" ht="13.8">
      <c r="A233" s="34" t="s">
        <v>274</v>
      </c>
      <c r="B233" s="35">
        <v>6.5385118347064217E-2</v>
      </c>
      <c r="C233" s="36">
        <v>1.4</v>
      </c>
      <c r="D233" s="30">
        <v>1</v>
      </c>
      <c r="E233" s="30">
        <v>1</v>
      </c>
      <c r="G233" s="38"/>
      <c r="H233" s="32">
        <f t="shared" si="24"/>
        <v>0</v>
      </c>
      <c r="I233" s="32">
        <f t="shared" si="25"/>
        <v>0</v>
      </c>
      <c r="J233" s="32"/>
      <c r="L233" s="32">
        <f t="shared" si="26"/>
        <v>0</v>
      </c>
      <c r="M233" s="32">
        <f t="shared" si="27"/>
        <v>0</v>
      </c>
      <c r="N233" s="32"/>
      <c r="P233" s="32">
        <f t="shared" si="28"/>
        <v>0</v>
      </c>
      <c r="Q233" s="32">
        <f t="shared" si="29"/>
        <v>0</v>
      </c>
      <c r="R233" s="32"/>
      <c r="T233" s="32">
        <f t="shared" si="30"/>
        <v>0</v>
      </c>
      <c r="U233" s="32">
        <f t="shared" si="31"/>
        <v>0</v>
      </c>
      <c r="V233" s="32"/>
    </row>
    <row r="234" spans="1:22" ht="13.8">
      <c r="A234" s="34" t="s">
        <v>275</v>
      </c>
      <c r="B234" s="35">
        <v>6.5385118347064217E-2</v>
      </c>
      <c r="C234" s="36">
        <v>1.6</v>
      </c>
      <c r="D234" s="30">
        <v>1</v>
      </c>
      <c r="E234" s="30">
        <v>1</v>
      </c>
      <c r="G234" s="38"/>
      <c r="H234" s="32">
        <f t="shared" si="24"/>
        <v>0</v>
      </c>
      <c r="I234" s="32">
        <f t="shared" si="25"/>
        <v>0</v>
      </c>
      <c r="J234" s="32"/>
      <c r="L234" s="32">
        <f t="shared" si="26"/>
        <v>0</v>
      </c>
      <c r="M234" s="32">
        <f t="shared" si="27"/>
        <v>0</v>
      </c>
      <c r="N234" s="32"/>
      <c r="P234" s="32">
        <f t="shared" si="28"/>
        <v>0</v>
      </c>
      <c r="Q234" s="32">
        <f t="shared" si="29"/>
        <v>0</v>
      </c>
      <c r="R234" s="32"/>
      <c r="T234" s="32">
        <f t="shared" si="30"/>
        <v>0</v>
      </c>
      <c r="U234" s="32">
        <f t="shared" si="31"/>
        <v>0</v>
      </c>
      <c r="V234" s="32"/>
    </row>
    <row r="235" spans="1:22" ht="13.8">
      <c r="A235" s="34" t="s">
        <v>276</v>
      </c>
      <c r="B235" s="35">
        <v>6.5385118347064217E-2</v>
      </c>
      <c r="C235" s="36">
        <v>1.8</v>
      </c>
      <c r="D235" s="30">
        <v>1</v>
      </c>
      <c r="E235" s="30">
        <v>1</v>
      </c>
      <c r="G235" s="38"/>
      <c r="H235" s="32">
        <f t="shared" si="24"/>
        <v>0</v>
      </c>
      <c r="I235" s="32">
        <f t="shared" si="25"/>
        <v>0</v>
      </c>
      <c r="J235" s="32"/>
      <c r="L235" s="32">
        <f t="shared" si="26"/>
        <v>0</v>
      </c>
      <c r="M235" s="32">
        <f t="shared" si="27"/>
        <v>0</v>
      </c>
      <c r="N235" s="32"/>
      <c r="P235" s="32">
        <f t="shared" si="28"/>
        <v>0</v>
      </c>
      <c r="Q235" s="32">
        <f t="shared" si="29"/>
        <v>0</v>
      </c>
      <c r="R235" s="32"/>
      <c r="T235" s="32">
        <f t="shared" si="30"/>
        <v>0</v>
      </c>
      <c r="U235" s="32">
        <f t="shared" si="31"/>
        <v>0</v>
      </c>
      <c r="V235" s="32"/>
    </row>
    <row r="236" spans="1:22" ht="13.8">
      <c r="A236" s="34" t="s">
        <v>277</v>
      </c>
      <c r="B236" s="35">
        <v>55.119654766575131</v>
      </c>
      <c r="C236" s="36">
        <v>158.92004744958479</v>
      </c>
      <c r="D236" s="30">
        <v>0.86190134779873517</v>
      </c>
      <c r="E236" s="37">
        <v>0.3</v>
      </c>
      <c r="G236" s="38"/>
      <c r="H236" s="32">
        <f t="shared" si="24"/>
        <v>0</v>
      </c>
      <c r="I236" s="32">
        <f t="shared" si="25"/>
        <v>0</v>
      </c>
      <c r="J236" s="32"/>
      <c r="L236" s="32">
        <f t="shared" si="26"/>
        <v>0</v>
      </c>
      <c r="M236" s="32">
        <f t="shared" si="27"/>
        <v>0</v>
      </c>
      <c r="N236" s="32"/>
      <c r="P236" s="32">
        <f t="shared" si="28"/>
        <v>0</v>
      </c>
      <c r="Q236" s="32">
        <f t="shared" si="29"/>
        <v>0</v>
      </c>
      <c r="R236" s="32"/>
      <c r="T236" s="32">
        <f t="shared" si="30"/>
        <v>0</v>
      </c>
      <c r="U236" s="32">
        <f t="shared" si="31"/>
        <v>0</v>
      </c>
      <c r="V236" s="32"/>
    </row>
    <row r="237" spans="1:22" ht="13.8">
      <c r="A237" s="34" t="s">
        <v>278</v>
      </c>
      <c r="B237" s="35">
        <v>7.6239047992676863</v>
      </c>
      <c r="C237" s="36">
        <v>74.533447684391035</v>
      </c>
      <c r="D237" s="37">
        <v>0.90097430662638089</v>
      </c>
      <c r="E237" s="37">
        <v>0.5</v>
      </c>
      <c r="G237" s="38"/>
      <c r="H237" s="32">
        <f t="shared" si="24"/>
        <v>0</v>
      </c>
      <c r="I237" s="32">
        <f t="shared" si="25"/>
        <v>0</v>
      </c>
      <c r="J237" s="32"/>
      <c r="L237" s="32">
        <f t="shared" si="26"/>
        <v>0</v>
      </c>
      <c r="M237" s="32">
        <f t="shared" si="27"/>
        <v>0</v>
      </c>
      <c r="N237" s="32"/>
      <c r="P237" s="32">
        <f t="shared" si="28"/>
        <v>0</v>
      </c>
      <c r="Q237" s="32">
        <f t="shared" si="29"/>
        <v>0</v>
      </c>
      <c r="R237" s="32"/>
      <c r="T237" s="32">
        <f t="shared" si="30"/>
        <v>0</v>
      </c>
      <c r="U237" s="32">
        <f t="shared" si="31"/>
        <v>0</v>
      </c>
      <c r="V237" s="32"/>
    </row>
    <row r="238" spans="1:22" ht="13.8">
      <c r="A238" s="34" t="s">
        <v>279</v>
      </c>
      <c r="B238" s="35">
        <v>23.538642604943117</v>
      </c>
      <c r="C238" s="36">
        <v>95.693888888888893</v>
      </c>
      <c r="D238" s="37">
        <v>0.15242957440427013</v>
      </c>
      <c r="E238" s="37">
        <v>0.1</v>
      </c>
      <c r="G238" s="38"/>
      <c r="H238" s="32">
        <f t="shared" si="24"/>
        <v>0</v>
      </c>
      <c r="I238" s="32">
        <f t="shared" si="25"/>
        <v>0</v>
      </c>
      <c r="J238" s="32"/>
      <c r="L238" s="32">
        <f t="shared" si="26"/>
        <v>0</v>
      </c>
      <c r="M238" s="32">
        <f t="shared" si="27"/>
        <v>0</v>
      </c>
      <c r="N238" s="32"/>
      <c r="P238" s="32">
        <f t="shared" si="28"/>
        <v>0</v>
      </c>
      <c r="Q238" s="32">
        <f t="shared" si="29"/>
        <v>0</v>
      </c>
      <c r="R238" s="32"/>
      <c r="T238" s="32">
        <f t="shared" si="30"/>
        <v>0</v>
      </c>
      <c r="U238" s="32">
        <f t="shared" si="31"/>
        <v>0</v>
      </c>
      <c r="V238" s="32"/>
    </row>
    <row r="239" spans="1:22" ht="13.8">
      <c r="A239" s="34" t="s">
        <v>280</v>
      </c>
      <c r="B239" s="35">
        <v>35.96181509088531</v>
      </c>
      <c r="C239" s="36">
        <v>55.895999999999965</v>
      </c>
      <c r="D239" s="30">
        <v>0.52874238156151987</v>
      </c>
      <c r="E239" s="37">
        <v>0.5</v>
      </c>
      <c r="G239" s="38"/>
      <c r="H239" s="32">
        <f t="shared" si="24"/>
        <v>0</v>
      </c>
      <c r="I239" s="32">
        <f t="shared" si="25"/>
        <v>0</v>
      </c>
      <c r="J239" s="32"/>
      <c r="L239" s="32">
        <f t="shared" si="26"/>
        <v>0</v>
      </c>
      <c r="M239" s="32">
        <f t="shared" si="27"/>
        <v>0</v>
      </c>
      <c r="N239" s="32"/>
      <c r="O239" s="10">
        <v>1</v>
      </c>
      <c r="P239" s="32">
        <f t="shared" si="28"/>
        <v>0.52874238156151987</v>
      </c>
      <c r="Q239" s="32">
        <f t="shared" si="29"/>
        <v>0.5</v>
      </c>
      <c r="R239" s="32"/>
      <c r="T239" s="32">
        <f t="shared" si="30"/>
        <v>0</v>
      </c>
      <c r="U239" s="32">
        <f t="shared" si="31"/>
        <v>0</v>
      </c>
      <c r="V239" s="32"/>
    </row>
    <row r="240" spans="1:22" ht="13.8">
      <c r="A240" s="34" t="s">
        <v>281</v>
      </c>
      <c r="B240" s="35">
        <v>20.635543350333464</v>
      </c>
      <c r="C240" s="36">
        <v>97.645754119138076</v>
      </c>
      <c r="D240" s="37">
        <v>0.18877034500339548</v>
      </c>
      <c r="E240" s="37">
        <v>0.1</v>
      </c>
      <c r="G240" s="38"/>
      <c r="H240" s="32">
        <f t="shared" si="24"/>
        <v>0</v>
      </c>
      <c r="I240" s="32">
        <f t="shared" si="25"/>
        <v>0</v>
      </c>
      <c r="J240" s="32"/>
      <c r="L240" s="32">
        <f t="shared" si="26"/>
        <v>0</v>
      </c>
      <c r="M240" s="32">
        <f t="shared" si="27"/>
        <v>0</v>
      </c>
      <c r="N240" s="32"/>
      <c r="P240" s="32">
        <f t="shared" si="28"/>
        <v>0</v>
      </c>
      <c r="Q240" s="32">
        <f t="shared" si="29"/>
        <v>0</v>
      </c>
      <c r="R240" s="32"/>
      <c r="T240" s="32">
        <f t="shared" si="30"/>
        <v>0</v>
      </c>
      <c r="U240" s="32">
        <f t="shared" si="31"/>
        <v>0</v>
      </c>
      <c r="V240" s="32"/>
    </row>
    <row r="241" spans="1:22" ht="13.8">
      <c r="A241" s="34" t="s">
        <v>282</v>
      </c>
      <c r="B241" s="35">
        <v>23.054792729174839</v>
      </c>
      <c r="C241" s="36">
        <v>8.6040839478162159</v>
      </c>
      <c r="D241" s="30">
        <v>1.8495152138955631</v>
      </c>
      <c r="E241" s="30">
        <v>1</v>
      </c>
      <c r="G241" s="38"/>
      <c r="H241" s="32">
        <f t="shared" si="24"/>
        <v>0</v>
      </c>
      <c r="I241" s="32">
        <f t="shared" si="25"/>
        <v>0</v>
      </c>
      <c r="J241" s="32"/>
      <c r="L241" s="32">
        <f t="shared" si="26"/>
        <v>0</v>
      </c>
      <c r="M241" s="32">
        <f t="shared" si="27"/>
        <v>0</v>
      </c>
      <c r="N241" s="32"/>
      <c r="O241" s="42">
        <v>1</v>
      </c>
      <c r="P241" s="32">
        <f t="shared" si="28"/>
        <v>1.8495152138955631</v>
      </c>
      <c r="Q241" s="32">
        <f t="shared" si="29"/>
        <v>1</v>
      </c>
      <c r="R241" s="32"/>
      <c r="T241" s="32">
        <f t="shared" si="30"/>
        <v>0</v>
      </c>
      <c r="U241" s="32">
        <f t="shared" si="31"/>
        <v>0</v>
      </c>
      <c r="V241" s="32"/>
    </row>
    <row r="242" spans="1:22" ht="13.8">
      <c r="A242" s="34" t="s">
        <v>283</v>
      </c>
      <c r="B242" s="35">
        <v>31.306394664574345</v>
      </c>
      <c r="C242" s="36">
        <v>22.703425229741026</v>
      </c>
      <c r="D242" s="37">
        <v>0.59285933343860964</v>
      </c>
      <c r="E242" s="37">
        <v>0.5</v>
      </c>
      <c r="G242" s="38"/>
      <c r="H242" s="32">
        <f t="shared" si="24"/>
        <v>0</v>
      </c>
      <c r="I242" s="32">
        <f t="shared" si="25"/>
        <v>0</v>
      </c>
      <c r="J242" s="32"/>
      <c r="L242" s="32">
        <f t="shared" si="26"/>
        <v>0</v>
      </c>
      <c r="M242" s="32">
        <f t="shared" si="27"/>
        <v>0</v>
      </c>
      <c r="N242" s="32"/>
      <c r="O242" s="42">
        <v>1</v>
      </c>
      <c r="P242" s="32">
        <f t="shared" si="28"/>
        <v>0.59285933343860964</v>
      </c>
      <c r="Q242" s="32">
        <f t="shared" si="29"/>
        <v>0.5</v>
      </c>
      <c r="R242" s="32"/>
      <c r="T242" s="32">
        <f t="shared" si="30"/>
        <v>0</v>
      </c>
      <c r="U242" s="32">
        <f t="shared" si="31"/>
        <v>0</v>
      </c>
      <c r="V242" s="32"/>
    </row>
    <row r="243" spans="1:22" ht="13.8">
      <c r="A243" s="34" t="s">
        <v>284</v>
      </c>
      <c r="B243" s="35">
        <v>48.058061985092195</v>
      </c>
      <c r="C243" s="36">
        <v>15.897142857142887</v>
      </c>
      <c r="D243" s="37">
        <v>0.56127671388710088</v>
      </c>
      <c r="E243" s="37">
        <v>0.2</v>
      </c>
      <c r="G243" s="38"/>
      <c r="H243" s="32">
        <f t="shared" si="24"/>
        <v>0</v>
      </c>
      <c r="I243" s="32">
        <f t="shared" si="25"/>
        <v>0</v>
      </c>
      <c r="J243" s="32"/>
      <c r="L243" s="32">
        <f t="shared" si="26"/>
        <v>0</v>
      </c>
      <c r="M243" s="32">
        <f t="shared" si="27"/>
        <v>0</v>
      </c>
      <c r="N243" s="32"/>
      <c r="O243" s="43">
        <v>2</v>
      </c>
      <c r="P243" s="32">
        <f t="shared" si="28"/>
        <v>1.1225534277742018</v>
      </c>
      <c r="Q243" s="32">
        <f t="shared" si="29"/>
        <v>0.4</v>
      </c>
      <c r="R243" s="32"/>
      <c r="T243" s="32">
        <f t="shared" si="30"/>
        <v>0</v>
      </c>
      <c r="U243" s="32">
        <f t="shared" si="31"/>
        <v>0</v>
      </c>
      <c r="V243" s="32"/>
    </row>
    <row r="244" spans="1:22" ht="13.8">
      <c r="A244" s="34" t="s">
        <v>285</v>
      </c>
      <c r="B244" s="35">
        <v>63.645874199032306</v>
      </c>
      <c r="C244" s="36">
        <v>231.62379289089785</v>
      </c>
      <c r="D244" s="30">
        <v>0.21783959601870104</v>
      </c>
      <c r="E244" s="37">
        <v>0.1</v>
      </c>
      <c r="G244" s="38"/>
      <c r="H244" s="32">
        <f t="shared" si="24"/>
        <v>0</v>
      </c>
      <c r="I244" s="32">
        <f t="shared" si="25"/>
        <v>0</v>
      </c>
      <c r="J244" s="32"/>
      <c r="L244" s="32">
        <f t="shared" si="26"/>
        <v>0</v>
      </c>
      <c r="M244" s="32">
        <f t="shared" si="27"/>
        <v>0</v>
      </c>
      <c r="N244" s="32"/>
      <c r="P244" s="32">
        <f t="shared" si="28"/>
        <v>0</v>
      </c>
      <c r="Q244" s="32">
        <f t="shared" si="29"/>
        <v>0</v>
      </c>
      <c r="R244" s="32"/>
      <c r="S244" s="39">
        <v>100</v>
      </c>
      <c r="T244" s="32">
        <f t="shared" si="30"/>
        <v>21.783959601870105</v>
      </c>
      <c r="U244" s="32">
        <f t="shared" si="31"/>
        <v>10</v>
      </c>
      <c r="V244" s="32"/>
    </row>
    <row r="245" spans="1:22" ht="13.8">
      <c r="A245" s="34" t="s">
        <v>286</v>
      </c>
      <c r="B245" s="35">
        <v>14.306263894337649</v>
      </c>
      <c r="C245" s="36">
        <v>36.066727605118835</v>
      </c>
      <c r="D245" s="30">
        <v>1.6359332278073517</v>
      </c>
      <c r="E245" s="30">
        <v>1</v>
      </c>
      <c r="G245" s="38"/>
      <c r="H245" s="32">
        <f t="shared" si="24"/>
        <v>0</v>
      </c>
      <c r="I245" s="32">
        <f t="shared" si="25"/>
        <v>0</v>
      </c>
      <c r="J245" s="32"/>
      <c r="L245" s="32">
        <f t="shared" si="26"/>
        <v>0</v>
      </c>
      <c r="M245" s="32">
        <f t="shared" si="27"/>
        <v>0</v>
      </c>
      <c r="N245" s="32"/>
      <c r="P245" s="32">
        <f t="shared" si="28"/>
        <v>0</v>
      </c>
      <c r="Q245" s="32">
        <f t="shared" si="29"/>
        <v>0</v>
      </c>
      <c r="R245" s="32"/>
      <c r="S245" s="39">
        <v>5</v>
      </c>
      <c r="T245" s="32">
        <f t="shared" si="30"/>
        <v>8.1796661390367582</v>
      </c>
      <c r="U245" s="32">
        <f t="shared" si="31"/>
        <v>5</v>
      </c>
      <c r="V245" s="32"/>
    </row>
    <row r="246" spans="1:22" ht="13.8">
      <c r="A246" s="34" t="s">
        <v>287</v>
      </c>
      <c r="B246" s="35">
        <v>52.478095985353733</v>
      </c>
      <c r="C246" s="36">
        <v>5.1893845003737731</v>
      </c>
      <c r="D246" s="37">
        <v>0.43268118556114216</v>
      </c>
      <c r="E246" s="37">
        <v>0.5</v>
      </c>
      <c r="G246" s="38"/>
      <c r="H246" s="32">
        <f t="shared" si="24"/>
        <v>0</v>
      </c>
      <c r="I246" s="32">
        <f t="shared" si="25"/>
        <v>0</v>
      </c>
      <c r="J246" s="32"/>
      <c r="L246" s="32">
        <f t="shared" si="26"/>
        <v>0</v>
      </c>
      <c r="M246" s="32">
        <f t="shared" si="27"/>
        <v>0</v>
      </c>
      <c r="N246" s="32"/>
      <c r="P246" s="32">
        <f t="shared" si="28"/>
        <v>0</v>
      </c>
      <c r="Q246" s="32">
        <f t="shared" si="29"/>
        <v>0</v>
      </c>
      <c r="R246" s="32"/>
      <c r="T246" s="32">
        <f t="shared" si="30"/>
        <v>0</v>
      </c>
      <c r="U246" s="32">
        <f t="shared" si="31"/>
        <v>0</v>
      </c>
      <c r="V246" s="32"/>
    </row>
    <row r="247" spans="1:22" ht="13.8">
      <c r="A247" s="34" t="s">
        <v>288</v>
      </c>
      <c r="B247" s="35">
        <v>54.792729174839806</v>
      </c>
      <c r="C247" s="36">
        <v>3.5730310262529894</v>
      </c>
      <c r="D247" s="30">
        <v>0.42394537547340527</v>
      </c>
      <c r="E247" s="37">
        <v>0.2</v>
      </c>
      <c r="G247" s="38"/>
      <c r="H247" s="32">
        <f t="shared" si="24"/>
        <v>0</v>
      </c>
      <c r="I247" s="32">
        <f t="shared" si="25"/>
        <v>0</v>
      </c>
      <c r="J247" s="32"/>
      <c r="L247" s="32">
        <f t="shared" si="26"/>
        <v>0</v>
      </c>
      <c r="M247" s="32">
        <f t="shared" si="27"/>
        <v>0</v>
      </c>
      <c r="N247" s="32"/>
      <c r="P247" s="32">
        <f t="shared" si="28"/>
        <v>0</v>
      </c>
      <c r="Q247" s="32">
        <f t="shared" si="29"/>
        <v>0</v>
      </c>
      <c r="R247" s="32"/>
      <c r="T247" s="32">
        <f t="shared" si="30"/>
        <v>0</v>
      </c>
      <c r="U247" s="32">
        <f t="shared" si="31"/>
        <v>0</v>
      </c>
      <c r="V247" s="32"/>
    </row>
    <row r="248" spans="1:22" ht="13.8">
      <c r="A248" s="34" t="s">
        <v>289</v>
      </c>
      <c r="B248" s="35">
        <v>79.74369033607951</v>
      </c>
      <c r="C248" s="36">
        <v>5.840931452935366</v>
      </c>
      <c r="D248" s="30">
        <v>4.2551925450556043</v>
      </c>
      <c r="E248" s="30">
        <v>5</v>
      </c>
      <c r="G248" s="38"/>
      <c r="H248" s="32">
        <f t="shared" si="24"/>
        <v>0</v>
      </c>
      <c r="I248" s="32">
        <f t="shared" si="25"/>
        <v>0</v>
      </c>
      <c r="J248" s="32"/>
      <c r="L248" s="32">
        <f t="shared" si="26"/>
        <v>0</v>
      </c>
      <c r="M248" s="32">
        <f t="shared" si="27"/>
        <v>0</v>
      </c>
      <c r="N248" s="32"/>
      <c r="P248" s="32">
        <f t="shared" si="28"/>
        <v>0</v>
      </c>
      <c r="Q248" s="32">
        <f t="shared" si="29"/>
        <v>0</v>
      </c>
      <c r="R248" s="32"/>
      <c r="S248" s="43">
        <v>10</v>
      </c>
      <c r="T248" s="32">
        <f t="shared" si="30"/>
        <v>42.551925450556041</v>
      </c>
      <c r="U248" s="32">
        <f t="shared" si="31"/>
        <v>50</v>
      </c>
      <c r="V248" s="32"/>
    </row>
    <row r="249" spans="1:22" ht="13.8">
      <c r="A249" s="34" t="s">
        <v>290</v>
      </c>
      <c r="B249" s="35">
        <v>73.71518242448019</v>
      </c>
      <c r="C249" s="36">
        <v>1.4670924250487822</v>
      </c>
      <c r="D249" s="30">
        <v>5.5540515319458077</v>
      </c>
      <c r="E249" s="30">
        <v>5</v>
      </c>
      <c r="G249" s="38"/>
      <c r="H249" s="32">
        <f t="shared" si="24"/>
        <v>0</v>
      </c>
      <c r="I249" s="32">
        <f t="shared" si="25"/>
        <v>0</v>
      </c>
      <c r="J249" s="32"/>
      <c r="L249" s="32">
        <f t="shared" si="26"/>
        <v>0</v>
      </c>
      <c r="M249" s="32">
        <f t="shared" si="27"/>
        <v>0</v>
      </c>
      <c r="N249" s="32"/>
      <c r="P249" s="32">
        <f t="shared" si="28"/>
        <v>0</v>
      </c>
      <c r="Q249" s="32">
        <f t="shared" si="29"/>
        <v>0</v>
      </c>
      <c r="R249" s="32"/>
      <c r="T249" s="32">
        <f t="shared" si="30"/>
        <v>0</v>
      </c>
      <c r="U249" s="32">
        <f t="shared" si="31"/>
        <v>0</v>
      </c>
      <c r="V249" s="32"/>
    </row>
    <row r="250" spans="1:22" ht="13.8">
      <c r="A250" s="34" t="s">
        <v>291</v>
      </c>
      <c r="B250" s="35">
        <v>67.856675820583234</v>
      </c>
      <c r="C250" s="36">
        <v>2.8797456157255676</v>
      </c>
      <c r="D250" s="30">
        <v>4.0980853193715427</v>
      </c>
      <c r="E250" s="30">
        <v>5</v>
      </c>
      <c r="G250" s="38"/>
      <c r="H250" s="32">
        <f t="shared" si="24"/>
        <v>0</v>
      </c>
      <c r="I250" s="32">
        <f t="shared" si="25"/>
        <v>0</v>
      </c>
      <c r="J250" s="32"/>
      <c r="L250" s="32">
        <f t="shared" si="26"/>
        <v>0</v>
      </c>
      <c r="M250" s="32">
        <f t="shared" si="27"/>
        <v>0</v>
      </c>
      <c r="N250" s="32"/>
      <c r="P250" s="32">
        <f t="shared" si="28"/>
        <v>0</v>
      </c>
      <c r="Q250" s="32">
        <f t="shared" si="29"/>
        <v>0</v>
      </c>
      <c r="R250" s="32"/>
      <c r="S250" s="43">
        <v>6</v>
      </c>
      <c r="T250" s="32">
        <f t="shared" si="30"/>
        <v>24.588511916229258</v>
      </c>
      <c r="U250" s="32">
        <f t="shared" si="31"/>
        <v>30</v>
      </c>
      <c r="V250" s="32"/>
    </row>
    <row r="251" spans="1:22" ht="13.8">
      <c r="A251" s="34" t="s">
        <v>292</v>
      </c>
      <c r="B251" s="35">
        <v>69.60899699228456</v>
      </c>
      <c r="C251" s="36">
        <v>3.6068006763103448</v>
      </c>
      <c r="D251" s="30">
        <v>1.9842307041369247</v>
      </c>
      <c r="E251" s="30">
        <v>1</v>
      </c>
      <c r="G251" s="38"/>
      <c r="H251" s="32">
        <f t="shared" si="24"/>
        <v>0</v>
      </c>
      <c r="I251" s="32">
        <f t="shared" si="25"/>
        <v>0</v>
      </c>
      <c r="J251" s="32"/>
      <c r="L251" s="32">
        <f t="shared" si="26"/>
        <v>0</v>
      </c>
      <c r="M251" s="32">
        <f t="shared" si="27"/>
        <v>0</v>
      </c>
      <c r="N251" s="32"/>
      <c r="P251" s="32">
        <f t="shared" si="28"/>
        <v>0</v>
      </c>
      <c r="Q251" s="32">
        <f t="shared" si="29"/>
        <v>0</v>
      </c>
      <c r="R251" s="32"/>
      <c r="T251" s="32">
        <f t="shared" si="30"/>
        <v>0</v>
      </c>
      <c r="U251" s="32">
        <f t="shared" si="31"/>
        <v>0</v>
      </c>
      <c r="V251" s="32"/>
    </row>
    <row r="252" spans="1:22" ht="13.8">
      <c r="A252" s="34" t="s">
        <v>293</v>
      </c>
      <c r="B252" s="35">
        <v>13.639335687197592</v>
      </c>
      <c r="C252" s="36">
        <v>1.4554170661553205</v>
      </c>
      <c r="D252" s="30">
        <v>2.4088312368972744</v>
      </c>
      <c r="E252" s="30">
        <v>1</v>
      </c>
      <c r="G252" s="38"/>
      <c r="H252" s="32">
        <f t="shared" si="24"/>
        <v>0</v>
      </c>
      <c r="I252" s="32">
        <f t="shared" si="25"/>
        <v>0</v>
      </c>
      <c r="J252" s="32"/>
      <c r="L252" s="32">
        <f t="shared" si="26"/>
        <v>0</v>
      </c>
      <c r="M252" s="32">
        <f t="shared" si="27"/>
        <v>0</v>
      </c>
      <c r="N252" s="32"/>
      <c r="P252" s="32">
        <f t="shared" si="28"/>
        <v>0</v>
      </c>
      <c r="Q252" s="32">
        <f t="shared" si="29"/>
        <v>0</v>
      </c>
      <c r="R252" s="32"/>
      <c r="T252" s="32">
        <f t="shared" si="30"/>
        <v>0</v>
      </c>
      <c r="U252" s="32">
        <f t="shared" si="31"/>
        <v>0</v>
      </c>
      <c r="V252" s="32"/>
    </row>
    <row r="253" spans="1:22" ht="13.8">
      <c r="A253" s="34" t="s">
        <v>294</v>
      </c>
      <c r="B253" s="35">
        <v>5.9892768405910815</v>
      </c>
      <c r="C253" s="36">
        <v>1.6419213973799118</v>
      </c>
      <c r="D253" s="30">
        <v>1.6936760919459866</v>
      </c>
      <c r="E253" s="30">
        <v>1</v>
      </c>
      <c r="G253" s="38"/>
      <c r="H253" s="32">
        <f t="shared" si="24"/>
        <v>0</v>
      </c>
      <c r="I253" s="32">
        <f t="shared" si="25"/>
        <v>0</v>
      </c>
      <c r="J253" s="32"/>
      <c r="L253" s="32">
        <f t="shared" si="26"/>
        <v>0</v>
      </c>
      <c r="M253" s="32">
        <f t="shared" si="27"/>
        <v>0</v>
      </c>
      <c r="N253" s="32"/>
      <c r="P253" s="32">
        <f t="shared" si="28"/>
        <v>0</v>
      </c>
      <c r="Q253" s="32">
        <f t="shared" si="29"/>
        <v>0</v>
      </c>
      <c r="R253" s="32"/>
      <c r="T253" s="32">
        <f t="shared" si="30"/>
        <v>0</v>
      </c>
      <c r="U253" s="32">
        <f t="shared" si="31"/>
        <v>0</v>
      </c>
      <c r="V253" s="32"/>
    </row>
    <row r="254" spans="1:22" ht="13.8">
      <c r="A254" s="34" t="s">
        <v>295</v>
      </c>
      <c r="B254" s="35">
        <v>49.823460180462924</v>
      </c>
      <c r="C254" s="36">
        <v>8.7002624671915623</v>
      </c>
      <c r="D254" s="37">
        <v>1.0743462938227495</v>
      </c>
      <c r="E254" s="30">
        <v>1</v>
      </c>
      <c r="G254" s="38"/>
      <c r="H254" s="32">
        <f t="shared" si="24"/>
        <v>0</v>
      </c>
      <c r="I254" s="32">
        <f t="shared" si="25"/>
        <v>0</v>
      </c>
      <c r="J254" s="32"/>
      <c r="L254" s="32">
        <f t="shared" si="26"/>
        <v>0</v>
      </c>
      <c r="M254" s="32">
        <f t="shared" si="27"/>
        <v>0</v>
      </c>
      <c r="N254" s="32"/>
      <c r="P254" s="32">
        <f t="shared" si="28"/>
        <v>0</v>
      </c>
      <c r="Q254" s="32">
        <f t="shared" si="29"/>
        <v>0</v>
      </c>
      <c r="R254" s="32"/>
      <c r="T254" s="32">
        <f t="shared" si="30"/>
        <v>0</v>
      </c>
      <c r="U254" s="32">
        <f t="shared" si="31"/>
        <v>0</v>
      </c>
      <c r="V254" s="32"/>
    </row>
    <row r="255" spans="1:22" ht="13.8">
      <c r="A255" s="34" t="s">
        <v>296</v>
      </c>
      <c r="B255" s="35">
        <v>63.828952530404081</v>
      </c>
      <c r="C255" s="36">
        <v>7.8594550297070134</v>
      </c>
      <c r="D255" s="30">
        <v>2.8830545679125654</v>
      </c>
      <c r="E255" s="30">
        <v>2</v>
      </c>
      <c r="G255" s="38"/>
      <c r="H255" s="32">
        <f t="shared" si="24"/>
        <v>0</v>
      </c>
      <c r="I255" s="32">
        <f t="shared" si="25"/>
        <v>0</v>
      </c>
      <c r="J255" s="32"/>
      <c r="L255" s="32">
        <f t="shared" si="26"/>
        <v>0</v>
      </c>
      <c r="M255" s="32">
        <f t="shared" si="27"/>
        <v>0</v>
      </c>
      <c r="N255" s="32"/>
      <c r="P255" s="32">
        <f t="shared" si="28"/>
        <v>0</v>
      </c>
      <c r="Q255" s="32">
        <f t="shared" si="29"/>
        <v>0</v>
      </c>
      <c r="R255" s="32"/>
      <c r="T255" s="32">
        <f t="shared" si="30"/>
        <v>0</v>
      </c>
      <c r="U255" s="32">
        <f t="shared" si="31"/>
        <v>0</v>
      </c>
      <c r="V255" s="32"/>
    </row>
    <row r="256" spans="1:22" ht="13.8">
      <c r="A256" s="34" t="s">
        <v>297</v>
      </c>
      <c r="B256" s="35">
        <v>67.098208447757287</v>
      </c>
      <c r="C256" s="36">
        <v>1.6780354706684841</v>
      </c>
      <c r="D256" s="30">
        <v>4.9438630848580356</v>
      </c>
      <c r="E256" s="30">
        <v>5</v>
      </c>
      <c r="G256" s="38"/>
      <c r="H256" s="32">
        <f t="shared" si="24"/>
        <v>0</v>
      </c>
      <c r="I256" s="32">
        <f t="shared" si="25"/>
        <v>0</v>
      </c>
      <c r="J256" s="32"/>
      <c r="L256" s="32">
        <f t="shared" si="26"/>
        <v>0</v>
      </c>
      <c r="M256" s="32">
        <f t="shared" si="27"/>
        <v>0</v>
      </c>
      <c r="N256" s="32"/>
      <c r="P256" s="32">
        <f t="shared" si="28"/>
        <v>0</v>
      </c>
      <c r="Q256" s="32">
        <f t="shared" si="29"/>
        <v>0</v>
      </c>
      <c r="R256" s="32"/>
      <c r="T256" s="32">
        <f t="shared" si="30"/>
        <v>0</v>
      </c>
      <c r="U256" s="32">
        <f t="shared" si="31"/>
        <v>0</v>
      </c>
      <c r="V256" s="32"/>
    </row>
    <row r="257" spans="1:22" ht="13.8">
      <c r="A257" s="34" t="s">
        <v>298</v>
      </c>
      <c r="B257" s="35">
        <v>67.922060938930301</v>
      </c>
      <c r="C257" s="36">
        <v>4.208124759337684</v>
      </c>
      <c r="D257" s="30">
        <v>3.9113997538047367</v>
      </c>
      <c r="E257" s="30">
        <v>2</v>
      </c>
      <c r="G257" s="38"/>
      <c r="H257" s="32">
        <f t="shared" si="24"/>
        <v>0</v>
      </c>
      <c r="I257" s="32">
        <f t="shared" si="25"/>
        <v>0</v>
      </c>
      <c r="J257" s="32"/>
      <c r="L257" s="32">
        <f t="shared" si="26"/>
        <v>0</v>
      </c>
      <c r="M257" s="32">
        <f t="shared" si="27"/>
        <v>0</v>
      </c>
      <c r="N257" s="32"/>
      <c r="P257" s="32">
        <f t="shared" si="28"/>
        <v>0</v>
      </c>
      <c r="Q257" s="32">
        <f t="shared" si="29"/>
        <v>0</v>
      </c>
      <c r="R257" s="32"/>
      <c r="S257" s="43">
        <v>6</v>
      </c>
      <c r="T257" s="32">
        <f t="shared" si="30"/>
        <v>23.468398522828419</v>
      </c>
      <c r="U257" s="32">
        <f t="shared" si="31"/>
        <v>12</v>
      </c>
      <c r="V257" s="32"/>
    </row>
    <row r="258" spans="1:22" ht="13.8">
      <c r="A258" s="34" t="s">
        <v>299</v>
      </c>
      <c r="B258" s="35">
        <v>50.882699097685368</v>
      </c>
      <c r="C258" s="36">
        <v>3.6042148547931188</v>
      </c>
      <c r="D258" s="30">
        <v>1.8906939560896585</v>
      </c>
      <c r="E258" s="30">
        <v>1</v>
      </c>
      <c r="G258" s="38"/>
      <c r="H258" s="32">
        <f t="shared" si="24"/>
        <v>0</v>
      </c>
      <c r="I258" s="32">
        <f t="shared" si="25"/>
        <v>0</v>
      </c>
      <c r="J258" s="32"/>
      <c r="L258" s="32">
        <f t="shared" si="26"/>
        <v>0</v>
      </c>
      <c r="M258" s="32">
        <f t="shared" si="27"/>
        <v>0</v>
      </c>
      <c r="N258" s="32"/>
      <c r="P258" s="32">
        <f t="shared" si="28"/>
        <v>0</v>
      </c>
      <c r="Q258" s="32">
        <f t="shared" si="29"/>
        <v>0</v>
      </c>
      <c r="R258" s="32"/>
      <c r="S258" s="43">
        <v>3</v>
      </c>
      <c r="T258" s="32">
        <f t="shared" si="30"/>
        <v>5.6720818682689753</v>
      </c>
      <c r="U258" s="32">
        <f t="shared" si="31"/>
        <v>3</v>
      </c>
      <c r="V258" s="32"/>
    </row>
    <row r="259" spans="1:22" ht="13.8">
      <c r="A259" s="34" t="s">
        <v>300</v>
      </c>
      <c r="B259" s="35">
        <v>21.799398456911206</v>
      </c>
      <c r="C259" s="36">
        <v>1.5764847030593847</v>
      </c>
      <c r="D259" s="30">
        <v>2.0890101892285307</v>
      </c>
      <c r="E259" s="30">
        <v>1</v>
      </c>
      <c r="G259" s="38"/>
      <c r="H259" s="32">
        <f t="shared" si="24"/>
        <v>0</v>
      </c>
      <c r="I259" s="32">
        <f t="shared" si="25"/>
        <v>0</v>
      </c>
      <c r="J259" s="32"/>
      <c r="L259" s="32">
        <f t="shared" si="26"/>
        <v>0</v>
      </c>
      <c r="M259" s="32">
        <f t="shared" si="27"/>
        <v>0</v>
      </c>
      <c r="N259" s="32"/>
      <c r="P259" s="32">
        <f t="shared" si="28"/>
        <v>0</v>
      </c>
      <c r="Q259" s="32">
        <f t="shared" si="29"/>
        <v>0</v>
      </c>
      <c r="R259" s="32"/>
      <c r="T259" s="32">
        <f t="shared" si="30"/>
        <v>0</v>
      </c>
      <c r="U259" s="32">
        <f t="shared" si="31"/>
        <v>0</v>
      </c>
      <c r="V259" s="32"/>
    </row>
    <row r="260" spans="1:22" ht="13.8">
      <c r="A260" s="34" t="s">
        <v>301</v>
      </c>
      <c r="B260" s="35">
        <v>6.0023538642604946</v>
      </c>
      <c r="C260" s="36">
        <v>1.8366013071895406</v>
      </c>
      <c r="D260" s="30">
        <v>1.5194189602446477</v>
      </c>
      <c r="E260" s="30">
        <v>1</v>
      </c>
      <c r="G260" s="38"/>
      <c r="H260" s="32">
        <f t="shared" ref="H260:H323" si="32">+G260*D260</f>
        <v>0</v>
      </c>
      <c r="I260" s="32">
        <f t="shared" ref="I260:I323" si="33">+G260*E260</f>
        <v>0</v>
      </c>
      <c r="J260" s="32"/>
      <c r="L260" s="32">
        <f t="shared" ref="L260:L323" si="34">+K260*D260</f>
        <v>0</v>
      </c>
      <c r="M260" s="32">
        <f t="shared" ref="M260:M323" si="35">+K260*E260</f>
        <v>0</v>
      </c>
      <c r="N260" s="32"/>
      <c r="P260" s="32">
        <f t="shared" ref="P260:P323" si="36">+O260*D260</f>
        <v>0</v>
      </c>
      <c r="Q260" s="32">
        <f t="shared" ref="Q260:Q323" si="37">+O260*E260</f>
        <v>0</v>
      </c>
      <c r="R260" s="32"/>
      <c r="T260" s="32">
        <f t="shared" ref="T260:T323" si="38">+S260*D260</f>
        <v>0</v>
      </c>
      <c r="U260" s="32">
        <f t="shared" ref="U260:U323" si="39">+S260*E260</f>
        <v>0</v>
      </c>
      <c r="V260" s="32"/>
    </row>
    <row r="261" spans="1:22" ht="13.8">
      <c r="A261" s="34" t="s">
        <v>302</v>
      </c>
      <c r="B261" s="35">
        <v>9.5985353733490264</v>
      </c>
      <c r="C261" s="36">
        <v>1.7942779291553139</v>
      </c>
      <c r="D261" s="30">
        <v>37.588833869769736</v>
      </c>
      <c r="E261" s="30">
        <v>50</v>
      </c>
      <c r="G261" s="38"/>
      <c r="H261" s="32">
        <f t="shared" si="32"/>
        <v>0</v>
      </c>
      <c r="I261" s="32">
        <f t="shared" si="33"/>
        <v>0</v>
      </c>
      <c r="J261" s="32"/>
      <c r="L261" s="32">
        <f t="shared" si="34"/>
        <v>0</v>
      </c>
      <c r="M261" s="32">
        <f t="shared" si="35"/>
        <v>0</v>
      </c>
      <c r="N261" s="32"/>
      <c r="P261" s="32">
        <f t="shared" si="36"/>
        <v>0</v>
      </c>
      <c r="Q261" s="32">
        <f t="shared" si="37"/>
        <v>0</v>
      </c>
      <c r="R261" s="32"/>
      <c r="T261" s="32">
        <f t="shared" si="38"/>
        <v>0</v>
      </c>
      <c r="U261" s="32">
        <f t="shared" si="39"/>
        <v>0</v>
      </c>
      <c r="V261" s="32"/>
    </row>
    <row r="262" spans="1:22" ht="13.8">
      <c r="A262" s="34" t="s">
        <v>303</v>
      </c>
      <c r="B262" s="35">
        <v>19.693997646135738</v>
      </c>
      <c r="C262" s="36">
        <v>3.6095617529880522</v>
      </c>
      <c r="D262" s="30">
        <v>5.4602843293863472</v>
      </c>
      <c r="E262" s="30">
        <v>5</v>
      </c>
      <c r="G262" s="38"/>
      <c r="H262" s="32">
        <f t="shared" si="32"/>
        <v>0</v>
      </c>
      <c r="I262" s="32">
        <f t="shared" si="33"/>
        <v>0</v>
      </c>
      <c r="J262" s="32"/>
      <c r="L262" s="32">
        <f t="shared" si="34"/>
        <v>0</v>
      </c>
      <c r="M262" s="32">
        <f t="shared" si="35"/>
        <v>0</v>
      </c>
      <c r="N262" s="32"/>
      <c r="P262" s="32">
        <f t="shared" si="36"/>
        <v>0</v>
      </c>
      <c r="Q262" s="32">
        <f t="shared" si="37"/>
        <v>0</v>
      </c>
      <c r="R262" s="32"/>
      <c r="T262" s="32">
        <f t="shared" si="38"/>
        <v>0</v>
      </c>
      <c r="U262" s="32">
        <f t="shared" si="39"/>
        <v>0</v>
      </c>
      <c r="V262" s="32"/>
    </row>
    <row r="263" spans="1:22" ht="13.8">
      <c r="A263" s="34" t="s">
        <v>304</v>
      </c>
      <c r="B263" s="35">
        <v>61.579704459265074</v>
      </c>
      <c r="C263" s="36">
        <v>2.2537693777872101</v>
      </c>
      <c r="D263" s="30">
        <v>2.4332210612805505</v>
      </c>
      <c r="E263" s="30">
        <v>1</v>
      </c>
      <c r="G263" s="38"/>
      <c r="H263" s="32">
        <f t="shared" si="32"/>
        <v>0</v>
      </c>
      <c r="I263" s="32">
        <f t="shared" si="33"/>
        <v>0</v>
      </c>
      <c r="J263" s="32"/>
      <c r="L263" s="32">
        <f t="shared" si="34"/>
        <v>0</v>
      </c>
      <c r="M263" s="32">
        <f t="shared" si="35"/>
        <v>0</v>
      </c>
      <c r="N263" s="32"/>
      <c r="P263" s="32">
        <f t="shared" si="36"/>
        <v>0</v>
      </c>
      <c r="Q263" s="32">
        <f t="shared" si="37"/>
        <v>0</v>
      </c>
      <c r="R263" s="32"/>
      <c r="S263" s="43">
        <v>5</v>
      </c>
      <c r="T263" s="32">
        <f t="shared" si="38"/>
        <v>12.166105306402752</v>
      </c>
      <c r="U263" s="32">
        <f t="shared" si="39"/>
        <v>5</v>
      </c>
      <c r="V263" s="32"/>
    </row>
    <row r="264" spans="1:22" ht="13.8">
      <c r="A264" s="34" t="s">
        <v>305</v>
      </c>
      <c r="B264" s="35">
        <v>64.508957761213551</v>
      </c>
      <c r="C264" s="36">
        <v>5.0725724711129008</v>
      </c>
      <c r="D264" s="30">
        <v>1.9305413864764998</v>
      </c>
      <c r="E264" s="30">
        <v>1</v>
      </c>
      <c r="G264" s="38"/>
      <c r="H264" s="32">
        <f t="shared" si="32"/>
        <v>0</v>
      </c>
      <c r="I264" s="32">
        <f t="shared" si="33"/>
        <v>0</v>
      </c>
      <c r="J264" s="32"/>
      <c r="L264" s="32">
        <f t="shared" si="34"/>
        <v>0</v>
      </c>
      <c r="M264" s="32">
        <f t="shared" si="35"/>
        <v>0</v>
      </c>
      <c r="N264" s="32"/>
      <c r="P264" s="32">
        <f t="shared" si="36"/>
        <v>0</v>
      </c>
      <c r="Q264" s="32">
        <f t="shared" si="37"/>
        <v>0</v>
      </c>
      <c r="R264" s="32"/>
      <c r="S264" s="43">
        <v>3</v>
      </c>
      <c r="T264" s="32">
        <f t="shared" si="38"/>
        <v>5.7916241594294995</v>
      </c>
      <c r="U264" s="32">
        <f t="shared" si="39"/>
        <v>3</v>
      </c>
      <c r="V264" s="32"/>
    </row>
    <row r="265" spans="1:22" ht="13.8">
      <c r="A265" s="34" t="s">
        <v>306</v>
      </c>
      <c r="B265" s="35">
        <v>37.07336210278541</v>
      </c>
      <c r="C265" s="36">
        <v>3.946031746031744</v>
      </c>
      <c r="D265" s="30">
        <v>10.054257779735323</v>
      </c>
      <c r="E265" s="30">
        <v>10</v>
      </c>
      <c r="G265" s="38"/>
      <c r="H265" s="32">
        <f t="shared" si="32"/>
        <v>0</v>
      </c>
      <c r="I265" s="32">
        <f t="shared" si="33"/>
        <v>0</v>
      </c>
      <c r="J265" s="32"/>
      <c r="L265" s="32">
        <f t="shared" si="34"/>
        <v>0</v>
      </c>
      <c r="M265" s="32">
        <f t="shared" si="35"/>
        <v>0</v>
      </c>
      <c r="N265" s="32"/>
      <c r="P265" s="32">
        <f t="shared" si="36"/>
        <v>0</v>
      </c>
      <c r="Q265" s="32">
        <f t="shared" si="37"/>
        <v>0</v>
      </c>
      <c r="R265" s="32"/>
      <c r="S265" s="43">
        <v>4</v>
      </c>
      <c r="T265" s="32">
        <f t="shared" si="38"/>
        <v>40.217031118941293</v>
      </c>
      <c r="U265" s="32">
        <f t="shared" si="39"/>
        <v>40</v>
      </c>
      <c r="V265" s="32"/>
    </row>
    <row r="266" spans="1:22" ht="13.8">
      <c r="A266" s="34" t="s">
        <v>307</v>
      </c>
      <c r="B266" s="35">
        <v>66.954361187393758</v>
      </c>
      <c r="C266" s="36">
        <v>4.7753906249999973</v>
      </c>
      <c r="D266" s="37">
        <v>1.0956009763307817</v>
      </c>
      <c r="E266" s="30">
        <v>1</v>
      </c>
      <c r="G266" s="38"/>
      <c r="H266" s="32">
        <f t="shared" si="32"/>
        <v>0</v>
      </c>
      <c r="I266" s="32">
        <f t="shared" si="33"/>
        <v>0</v>
      </c>
      <c r="J266" s="32"/>
      <c r="L266" s="32">
        <f t="shared" si="34"/>
        <v>0</v>
      </c>
      <c r="M266" s="32">
        <f t="shared" si="35"/>
        <v>0</v>
      </c>
      <c r="N266" s="32"/>
      <c r="P266" s="32">
        <f t="shared" si="36"/>
        <v>0</v>
      </c>
      <c r="Q266" s="32">
        <f t="shared" si="37"/>
        <v>0</v>
      </c>
      <c r="R266" s="32"/>
      <c r="S266" s="43">
        <v>10</v>
      </c>
      <c r="T266" s="32">
        <f t="shared" si="38"/>
        <v>10.956009763307817</v>
      </c>
      <c r="U266" s="32">
        <f t="shared" si="39"/>
        <v>10</v>
      </c>
      <c r="V266" s="32"/>
    </row>
    <row r="267" spans="1:22" ht="13.8">
      <c r="A267" s="34" t="s">
        <v>308</v>
      </c>
      <c r="B267" s="35">
        <v>65.175885968353597</v>
      </c>
      <c r="C267" s="36">
        <v>2.9139245585874773</v>
      </c>
      <c r="D267" s="30">
        <v>2.4180215655845481</v>
      </c>
      <c r="E267" s="30">
        <v>1</v>
      </c>
      <c r="G267" s="38"/>
      <c r="H267" s="32">
        <f t="shared" si="32"/>
        <v>0</v>
      </c>
      <c r="I267" s="32">
        <f t="shared" si="33"/>
        <v>0</v>
      </c>
      <c r="J267" s="32"/>
      <c r="L267" s="32">
        <f t="shared" si="34"/>
        <v>0</v>
      </c>
      <c r="M267" s="32">
        <f t="shared" si="35"/>
        <v>0</v>
      </c>
      <c r="N267" s="32"/>
      <c r="P267" s="32">
        <f t="shared" si="36"/>
        <v>0</v>
      </c>
      <c r="Q267" s="32">
        <f t="shared" si="37"/>
        <v>0</v>
      </c>
      <c r="R267" s="32"/>
      <c r="S267" s="43">
        <v>10</v>
      </c>
      <c r="T267" s="32">
        <f t="shared" si="38"/>
        <v>24.18021565584548</v>
      </c>
      <c r="U267" s="32">
        <f t="shared" si="39"/>
        <v>10</v>
      </c>
      <c r="V267" s="32"/>
    </row>
    <row r="268" spans="1:22" ht="13.8">
      <c r="A268" s="34" t="s">
        <v>309</v>
      </c>
      <c r="B268" s="35">
        <v>29.357918137831827</v>
      </c>
      <c r="C268" s="36">
        <v>2.3095768374164765</v>
      </c>
      <c r="D268" s="30">
        <v>26.476508072426459</v>
      </c>
      <c r="E268" s="30">
        <v>10</v>
      </c>
      <c r="G268" s="38"/>
      <c r="H268" s="32">
        <f t="shared" si="32"/>
        <v>0</v>
      </c>
      <c r="I268" s="32">
        <f t="shared" si="33"/>
        <v>0</v>
      </c>
      <c r="J268" s="32"/>
      <c r="L268" s="32">
        <f t="shared" si="34"/>
        <v>0</v>
      </c>
      <c r="M268" s="32">
        <f t="shared" si="35"/>
        <v>0</v>
      </c>
      <c r="N268" s="32"/>
      <c r="P268" s="32">
        <f t="shared" si="36"/>
        <v>0</v>
      </c>
      <c r="Q268" s="32">
        <f t="shared" si="37"/>
        <v>0</v>
      </c>
      <c r="R268" s="32"/>
      <c r="T268" s="32">
        <f t="shared" si="38"/>
        <v>0</v>
      </c>
      <c r="U268" s="32">
        <f t="shared" si="39"/>
        <v>0</v>
      </c>
      <c r="V268" s="32"/>
    </row>
    <row r="269" spans="1:22" ht="13.8">
      <c r="A269" s="34" t="s">
        <v>310</v>
      </c>
      <c r="B269" s="35">
        <v>67.412057015823194</v>
      </c>
      <c r="C269" s="36">
        <v>3.8944713870029046</v>
      </c>
      <c r="D269" s="30">
        <v>3.9708373520806544</v>
      </c>
      <c r="E269" s="30">
        <v>1</v>
      </c>
      <c r="G269" s="38"/>
      <c r="H269" s="32">
        <f t="shared" si="32"/>
        <v>0</v>
      </c>
      <c r="I269" s="32">
        <f t="shared" si="33"/>
        <v>0</v>
      </c>
      <c r="J269" s="32"/>
      <c r="L269" s="32">
        <f t="shared" si="34"/>
        <v>0</v>
      </c>
      <c r="M269" s="32">
        <f t="shared" si="35"/>
        <v>0</v>
      </c>
      <c r="N269" s="32"/>
      <c r="P269" s="32">
        <f t="shared" si="36"/>
        <v>0</v>
      </c>
      <c r="Q269" s="32">
        <f t="shared" si="37"/>
        <v>0</v>
      </c>
      <c r="R269" s="32"/>
      <c r="S269" s="41">
        <v>1</v>
      </c>
      <c r="T269" s="32">
        <f t="shared" si="38"/>
        <v>3.9708373520806544</v>
      </c>
      <c r="U269" s="32">
        <f t="shared" si="39"/>
        <v>1</v>
      </c>
      <c r="V269" s="32"/>
    </row>
    <row r="270" spans="1:22" ht="13.8">
      <c r="A270" s="34" t="s">
        <v>311</v>
      </c>
      <c r="B270" s="35">
        <v>12.462403556950438</v>
      </c>
      <c r="C270" s="36">
        <v>1.8457502623294859</v>
      </c>
      <c r="D270" s="30">
        <v>11.668178756651178</v>
      </c>
      <c r="E270" s="30">
        <v>10</v>
      </c>
      <c r="G270" s="38"/>
      <c r="H270" s="32">
        <f t="shared" si="32"/>
        <v>0</v>
      </c>
      <c r="I270" s="32">
        <f t="shared" si="33"/>
        <v>0</v>
      </c>
      <c r="J270" s="32"/>
      <c r="L270" s="32">
        <f t="shared" si="34"/>
        <v>0</v>
      </c>
      <c r="M270" s="32">
        <f t="shared" si="35"/>
        <v>0</v>
      </c>
      <c r="N270" s="32"/>
      <c r="P270" s="32">
        <f t="shared" si="36"/>
        <v>0</v>
      </c>
      <c r="Q270" s="32">
        <f t="shared" si="37"/>
        <v>0</v>
      </c>
      <c r="R270" s="32"/>
      <c r="T270" s="32">
        <f t="shared" si="38"/>
        <v>0</v>
      </c>
      <c r="U270" s="32">
        <f t="shared" si="39"/>
        <v>0</v>
      </c>
      <c r="V270" s="32"/>
    </row>
    <row r="271" spans="1:22" ht="13.8">
      <c r="A271" s="34" t="s">
        <v>312</v>
      </c>
      <c r="B271" s="35">
        <v>33.111023930953316</v>
      </c>
      <c r="C271" s="36">
        <v>7.7701421800947728</v>
      </c>
      <c r="D271" s="30">
        <v>21.058381228896497</v>
      </c>
      <c r="E271" s="30">
        <v>10</v>
      </c>
      <c r="G271" s="38"/>
      <c r="H271" s="32">
        <f t="shared" si="32"/>
        <v>0</v>
      </c>
      <c r="I271" s="32">
        <f t="shared" si="33"/>
        <v>0</v>
      </c>
      <c r="J271" s="32"/>
      <c r="L271" s="32">
        <f t="shared" si="34"/>
        <v>0</v>
      </c>
      <c r="M271" s="32">
        <f t="shared" si="35"/>
        <v>0</v>
      </c>
      <c r="N271" s="32"/>
      <c r="P271" s="32">
        <f t="shared" si="36"/>
        <v>0</v>
      </c>
      <c r="Q271" s="32">
        <f t="shared" si="37"/>
        <v>0</v>
      </c>
      <c r="R271" s="32"/>
      <c r="S271" s="40">
        <v>1</v>
      </c>
      <c r="T271" s="32">
        <f t="shared" si="38"/>
        <v>21.058381228896497</v>
      </c>
      <c r="U271" s="32">
        <f t="shared" si="39"/>
        <v>10</v>
      </c>
      <c r="V271" s="32"/>
    </row>
    <row r="272" spans="1:22" ht="13.8">
      <c r="A272" s="34" t="s">
        <v>313</v>
      </c>
      <c r="B272" s="35">
        <v>53.197332287171442</v>
      </c>
      <c r="C272" s="36">
        <v>9.6710914454277148</v>
      </c>
      <c r="D272" s="30">
        <v>8.5923784012763456</v>
      </c>
      <c r="E272" s="30">
        <v>10</v>
      </c>
      <c r="G272" s="38"/>
      <c r="H272" s="32">
        <f t="shared" si="32"/>
        <v>0</v>
      </c>
      <c r="I272" s="32">
        <f t="shared" si="33"/>
        <v>0</v>
      </c>
      <c r="J272" s="32"/>
      <c r="L272" s="32">
        <f t="shared" si="34"/>
        <v>0</v>
      </c>
      <c r="M272" s="32">
        <f t="shared" si="35"/>
        <v>0</v>
      </c>
      <c r="N272" s="32"/>
      <c r="P272" s="32">
        <f t="shared" si="36"/>
        <v>0</v>
      </c>
      <c r="Q272" s="32">
        <f t="shared" si="37"/>
        <v>0</v>
      </c>
      <c r="R272" s="32"/>
      <c r="S272" s="43">
        <v>5</v>
      </c>
      <c r="T272" s="32">
        <f t="shared" si="38"/>
        <v>42.961892006381731</v>
      </c>
      <c r="U272" s="32">
        <f t="shared" si="39"/>
        <v>50</v>
      </c>
      <c r="V272" s="32"/>
    </row>
    <row r="273" spans="1:22" ht="13.8">
      <c r="A273" s="34" t="s">
        <v>314</v>
      </c>
      <c r="B273" s="35">
        <v>10.435464888191447</v>
      </c>
      <c r="C273" s="36">
        <v>4.8809523809523814</v>
      </c>
      <c r="D273" s="30">
        <v>26.546246950044946</v>
      </c>
      <c r="E273" s="30">
        <v>10</v>
      </c>
      <c r="G273" s="38"/>
      <c r="H273" s="32">
        <f t="shared" si="32"/>
        <v>0</v>
      </c>
      <c r="I273" s="32">
        <f t="shared" si="33"/>
        <v>0</v>
      </c>
      <c r="J273" s="32"/>
      <c r="L273" s="32">
        <f t="shared" si="34"/>
        <v>0</v>
      </c>
      <c r="M273" s="32">
        <f t="shared" si="35"/>
        <v>0</v>
      </c>
      <c r="N273" s="32"/>
      <c r="P273" s="32">
        <f t="shared" si="36"/>
        <v>0</v>
      </c>
      <c r="Q273" s="32">
        <f t="shared" si="37"/>
        <v>0</v>
      </c>
      <c r="R273" s="32"/>
      <c r="T273" s="32">
        <f t="shared" si="38"/>
        <v>0</v>
      </c>
      <c r="U273" s="32">
        <f t="shared" si="39"/>
        <v>0</v>
      </c>
      <c r="V273" s="32"/>
    </row>
    <row r="274" spans="1:22" ht="13.8">
      <c r="A274" s="34" t="s">
        <v>315</v>
      </c>
      <c r="B274" s="35">
        <v>7.9508303910030085</v>
      </c>
      <c r="C274" s="36">
        <v>6.0049342105263142</v>
      </c>
      <c r="D274" s="30">
        <v>27.544470019469998</v>
      </c>
      <c r="E274" s="30">
        <v>10</v>
      </c>
      <c r="G274" s="38"/>
      <c r="H274" s="32">
        <f t="shared" si="32"/>
        <v>0</v>
      </c>
      <c r="I274" s="32">
        <f t="shared" si="33"/>
        <v>0</v>
      </c>
      <c r="J274" s="32"/>
      <c r="L274" s="32">
        <f t="shared" si="34"/>
        <v>0</v>
      </c>
      <c r="M274" s="32">
        <f t="shared" si="35"/>
        <v>0</v>
      </c>
      <c r="N274" s="32"/>
      <c r="P274" s="32">
        <f t="shared" si="36"/>
        <v>0</v>
      </c>
      <c r="Q274" s="32">
        <f t="shared" si="37"/>
        <v>0</v>
      </c>
      <c r="R274" s="32"/>
      <c r="T274" s="32">
        <f t="shared" si="38"/>
        <v>0</v>
      </c>
      <c r="U274" s="32">
        <f t="shared" si="39"/>
        <v>0</v>
      </c>
      <c r="V274" s="32"/>
    </row>
    <row r="275" spans="1:22" ht="13.8">
      <c r="A275" s="34" t="s">
        <v>316</v>
      </c>
      <c r="B275" s="35">
        <v>82.11063162024324</v>
      </c>
      <c r="C275" s="36">
        <v>9.4812868291129035</v>
      </c>
      <c r="D275" s="37">
        <v>0.57150975525263992</v>
      </c>
      <c r="E275" s="37">
        <v>0.5</v>
      </c>
      <c r="G275" s="38"/>
      <c r="H275" s="32">
        <f t="shared" si="32"/>
        <v>0</v>
      </c>
      <c r="I275" s="32">
        <f t="shared" si="33"/>
        <v>0</v>
      </c>
      <c r="J275" s="32"/>
      <c r="L275" s="32">
        <f t="shared" si="34"/>
        <v>0</v>
      </c>
      <c r="M275" s="32">
        <f t="shared" si="35"/>
        <v>0</v>
      </c>
      <c r="N275" s="32"/>
      <c r="P275" s="32">
        <f t="shared" si="36"/>
        <v>0</v>
      </c>
      <c r="Q275" s="32">
        <f t="shared" si="37"/>
        <v>0</v>
      </c>
      <c r="R275" s="32"/>
      <c r="S275" s="48">
        <v>10</v>
      </c>
      <c r="T275" s="32">
        <f t="shared" si="38"/>
        <v>5.7150975525263989</v>
      </c>
      <c r="U275" s="32">
        <f t="shared" si="39"/>
        <v>5</v>
      </c>
      <c r="V275" s="32"/>
    </row>
    <row r="276" spans="1:22" ht="13.8">
      <c r="A276" s="34" t="s">
        <v>317</v>
      </c>
      <c r="B276" s="35">
        <v>80.279848306525437</v>
      </c>
      <c r="C276" s="36">
        <v>7.347287831894441</v>
      </c>
      <c r="D276" s="37">
        <v>0.94342940441988699</v>
      </c>
      <c r="E276" s="30">
        <v>1</v>
      </c>
      <c r="G276" s="38"/>
      <c r="H276" s="32">
        <f t="shared" si="32"/>
        <v>0</v>
      </c>
      <c r="I276" s="32">
        <f t="shared" si="33"/>
        <v>0</v>
      </c>
      <c r="J276" s="32"/>
      <c r="L276" s="32">
        <f t="shared" si="34"/>
        <v>0</v>
      </c>
      <c r="M276" s="32">
        <f t="shared" si="35"/>
        <v>0</v>
      </c>
      <c r="N276" s="32"/>
      <c r="P276" s="32">
        <f t="shared" si="36"/>
        <v>0</v>
      </c>
      <c r="Q276" s="32">
        <f t="shared" si="37"/>
        <v>0</v>
      </c>
      <c r="R276" s="32"/>
      <c r="S276" s="48">
        <v>10</v>
      </c>
      <c r="T276" s="32">
        <f t="shared" si="38"/>
        <v>9.4342940441988699</v>
      </c>
      <c r="U276" s="32">
        <f t="shared" si="39"/>
        <v>10</v>
      </c>
      <c r="V276" s="32"/>
    </row>
    <row r="277" spans="1:22" ht="13.8">
      <c r="A277" s="34" t="s">
        <v>318</v>
      </c>
      <c r="B277" s="35">
        <v>66.548973453641949</v>
      </c>
      <c r="C277" s="36">
        <v>7.9357437610532751</v>
      </c>
      <c r="D277" s="37">
        <v>0.76343056474215842</v>
      </c>
      <c r="E277" s="37">
        <v>1</v>
      </c>
      <c r="G277" s="38"/>
      <c r="H277" s="32">
        <f t="shared" si="32"/>
        <v>0</v>
      </c>
      <c r="I277" s="32">
        <f t="shared" si="33"/>
        <v>0</v>
      </c>
      <c r="J277" s="32"/>
      <c r="L277" s="32">
        <f t="shared" si="34"/>
        <v>0</v>
      </c>
      <c r="M277" s="32">
        <f t="shared" si="35"/>
        <v>0</v>
      </c>
      <c r="N277" s="32"/>
      <c r="P277" s="32">
        <f t="shared" si="36"/>
        <v>0</v>
      </c>
      <c r="Q277" s="32">
        <f t="shared" si="37"/>
        <v>0</v>
      </c>
      <c r="R277" s="32"/>
      <c r="S277" s="48">
        <v>10</v>
      </c>
      <c r="T277" s="32">
        <f t="shared" si="38"/>
        <v>7.6343056474215842</v>
      </c>
      <c r="U277" s="32">
        <f t="shared" si="39"/>
        <v>10</v>
      </c>
      <c r="V277" s="32"/>
    </row>
    <row r="278" spans="1:22" ht="13.8">
      <c r="A278" s="34" t="s">
        <v>319</v>
      </c>
      <c r="B278" s="35">
        <v>63.881260625081723</v>
      </c>
      <c r="C278" s="36">
        <v>6.8786079836233442</v>
      </c>
      <c r="D278" s="37">
        <v>0.92166380230405998</v>
      </c>
      <c r="E278" s="30">
        <v>1</v>
      </c>
      <c r="G278" s="38"/>
      <c r="H278" s="32">
        <f t="shared" si="32"/>
        <v>0</v>
      </c>
      <c r="I278" s="32">
        <f t="shared" si="33"/>
        <v>0</v>
      </c>
      <c r="J278" s="32"/>
      <c r="L278" s="32">
        <f t="shared" si="34"/>
        <v>0</v>
      </c>
      <c r="M278" s="32">
        <f t="shared" si="35"/>
        <v>0</v>
      </c>
      <c r="N278" s="32"/>
      <c r="P278" s="32">
        <f t="shared" si="36"/>
        <v>0</v>
      </c>
      <c r="Q278" s="32">
        <f t="shared" si="37"/>
        <v>0</v>
      </c>
      <c r="R278" s="32"/>
      <c r="S278" s="48">
        <v>10</v>
      </c>
      <c r="T278" s="32">
        <f t="shared" si="38"/>
        <v>9.2166380230406002</v>
      </c>
      <c r="U278" s="32">
        <f t="shared" si="39"/>
        <v>10</v>
      </c>
      <c r="V278" s="32"/>
    </row>
    <row r="279" spans="1:22" ht="13.8">
      <c r="A279" s="34" t="s">
        <v>320</v>
      </c>
      <c r="B279" s="35">
        <v>66.274355956584287</v>
      </c>
      <c r="C279" s="36">
        <v>8.1292423046566551</v>
      </c>
      <c r="D279" s="30">
        <v>0.98410184206601281</v>
      </c>
      <c r="E279" s="30">
        <v>1</v>
      </c>
      <c r="G279" s="38"/>
      <c r="H279" s="32">
        <f t="shared" si="32"/>
        <v>0</v>
      </c>
      <c r="I279" s="32">
        <f t="shared" si="33"/>
        <v>0</v>
      </c>
      <c r="J279" s="32"/>
      <c r="L279" s="32">
        <f t="shared" si="34"/>
        <v>0</v>
      </c>
      <c r="M279" s="32">
        <f t="shared" si="35"/>
        <v>0</v>
      </c>
      <c r="N279" s="32"/>
      <c r="P279" s="32">
        <f t="shared" si="36"/>
        <v>0</v>
      </c>
      <c r="Q279" s="32">
        <f t="shared" si="37"/>
        <v>0</v>
      </c>
      <c r="R279" s="32"/>
      <c r="S279" s="48">
        <v>10</v>
      </c>
      <c r="T279" s="32">
        <f t="shared" si="38"/>
        <v>9.8410184206601272</v>
      </c>
      <c r="U279" s="32">
        <f t="shared" si="39"/>
        <v>10</v>
      </c>
      <c r="V279" s="32"/>
    </row>
    <row r="280" spans="1:22" ht="13.8">
      <c r="A280" s="34" t="s">
        <v>321</v>
      </c>
      <c r="B280" s="35">
        <v>59.356610435464887</v>
      </c>
      <c r="C280" s="36">
        <v>6.0253359770874564</v>
      </c>
      <c r="D280" s="30">
        <v>1.9123535457642491</v>
      </c>
      <c r="E280" s="30">
        <v>1</v>
      </c>
      <c r="G280" s="38"/>
      <c r="H280" s="32">
        <f t="shared" si="32"/>
        <v>0</v>
      </c>
      <c r="I280" s="32">
        <f t="shared" si="33"/>
        <v>0</v>
      </c>
      <c r="J280" s="32"/>
      <c r="L280" s="32">
        <f t="shared" si="34"/>
        <v>0</v>
      </c>
      <c r="M280" s="32">
        <f t="shared" si="35"/>
        <v>0</v>
      </c>
      <c r="N280" s="32"/>
      <c r="P280" s="32">
        <f t="shared" si="36"/>
        <v>0</v>
      </c>
      <c r="Q280" s="32">
        <f t="shared" si="37"/>
        <v>0</v>
      </c>
      <c r="R280" s="32"/>
      <c r="S280" s="48">
        <v>10</v>
      </c>
      <c r="T280" s="32">
        <f t="shared" si="38"/>
        <v>19.12353545764249</v>
      </c>
      <c r="U280" s="32">
        <f t="shared" si="39"/>
        <v>10</v>
      </c>
      <c r="V280" s="32"/>
    </row>
    <row r="281" spans="1:22" ht="13.8">
      <c r="A281" s="34" t="s">
        <v>322</v>
      </c>
      <c r="B281" s="35">
        <v>79.952922714790105</v>
      </c>
      <c r="C281" s="36">
        <v>5.538599934576407</v>
      </c>
      <c r="D281" s="30">
        <v>0.91421451438888812</v>
      </c>
      <c r="E281" s="37">
        <v>1</v>
      </c>
      <c r="G281" s="38"/>
      <c r="H281" s="32">
        <f t="shared" si="32"/>
        <v>0</v>
      </c>
      <c r="I281" s="32">
        <f t="shared" si="33"/>
        <v>0</v>
      </c>
      <c r="J281" s="32"/>
      <c r="L281" s="32">
        <f t="shared" si="34"/>
        <v>0</v>
      </c>
      <c r="M281" s="32">
        <f t="shared" si="35"/>
        <v>0</v>
      </c>
      <c r="N281" s="32"/>
      <c r="P281" s="32">
        <f t="shared" si="36"/>
        <v>0</v>
      </c>
      <c r="Q281" s="32">
        <f t="shared" si="37"/>
        <v>0</v>
      </c>
      <c r="R281" s="32"/>
      <c r="S281" s="48">
        <v>5.538599934576407</v>
      </c>
      <c r="T281" s="32">
        <f t="shared" si="38"/>
        <v>5.0634684495830973</v>
      </c>
      <c r="U281" s="32">
        <f t="shared" si="39"/>
        <v>5.538599934576407</v>
      </c>
      <c r="V281" s="32"/>
    </row>
    <row r="282" spans="1:22" ht="13.8">
      <c r="A282" s="34" t="s">
        <v>323</v>
      </c>
      <c r="B282" s="35">
        <v>81.312933176409047</v>
      </c>
      <c r="C282" s="36">
        <v>9.5897394660662219</v>
      </c>
      <c r="D282" s="37">
        <v>0.94234791671699225</v>
      </c>
      <c r="E282" s="37">
        <v>1</v>
      </c>
      <c r="G282" s="38"/>
      <c r="H282" s="32">
        <f t="shared" si="32"/>
        <v>0</v>
      </c>
      <c r="I282" s="32">
        <f t="shared" si="33"/>
        <v>0</v>
      </c>
      <c r="J282" s="32"/>
      <c r="L282" s="32">
        <f t="shared" si="34"/>
        <v>0</v>
      </c>
      <c r="M282" s="32">
        <f t="shared" si="35"/>
        <v>0</v>
      </c>
      <c r="N282" s="32"/>
      <c r="P282" s="32">
        <f t="shared" si="36"/>
        <v>0</v>
      </c>
      <c r="Q282" s="32">
        <f t="shared" si="37"/>
        <v>0</v>
      </c>
      <c r="R282" s="32"/>
      <c r="S282" s="48">
        <v>9.5897394660662219</v>
      </c>
      <c r="T282" s="32">
        <f t="shared" si="38"/>
        <v>9.0368710077062264</v>
      </c>
      <c r="U282" s="32">
        <f t="shared" si="39"/>
        <v>9.5897394660662219</v>
      </c>
      <c r="V282" s="32"/>
    </row>
    <row r="283" spans="1:22" ht="13.8">
      <c r="A283" s="34" t="s">
        <v>324</v>
      </c>
      <c r="B283" s="35">
        <v>89.002223094023805</v>
      </c>
      <c r="C283" s="36">
        <v>16.968851013811324</v>
      </c>
      <c r="D283" s="37">
        <v>0.33078053817904879</v>
      </c>
      <c r="E283" s="37">
        <v>0.2</v>
      </c>
      <c r="G283" s="38"/>
      <c r="H283" s="32">
        <f t="shared" si="32"/>
        <v>0</v>
      </c>
      <c r="I283" s="32">
        <f t="shared" si="33"/>
        <v>0</v>
      </c>
      <c r="J283" s="32"/>
      <c r="L283" s="32">
        <f t="shared" si="34"/>
        <v>0</v>
      </c>
      <c r="M283" s="32">
        <f t="shared" si="35"/>
        <v>0</v>
      </c>
      <c r="N283" s="32"/>
      <c r="P283" s="32">
        <f t="shared" si="36"/>
        <v>0</v>
      </c>
      <c r="Q283" s="32">
        <f t="shared" si="37"/>
        <v>0</v>
      </c>
      <c r="R283" s="32"/>
      <c r="S283" s="48">
        <v>16</v>
      </c>
      <c r="T283" s="32">
        <f t="shared" si="38"/>
        <v>5.2924886108647806</v>
      </c>
      <c r="U283" s="32">
        <f t="shared" si="39"/>
        <v>3.2</v>
      </c>
      <c r="V283" s="32"/>
    </row>
    <row r="284" spans="1:22" ht="13.8">
      <c r="A284" s="34" t="s">
        <v>325</v>
      </c>
      <c r="B284" s="35">
        <v>62.40355695043808</v>
      </c>
      <c r="C284" s="36">
        <v>5.5425398155909464</v>
      </c>
      <c r="D284" s="37">
        <v>0.59799002599535656</v>
      </c>
      <c r="E284" s="37">
        <v>0.5</v>
      </c>
      <c r="G284" s="38"/>
      <c r="H284" s="32">
        <f t="shared" si="32"/>
        <v>0</v>
      </c>
      <c r="I284" s="32">
        <f t="shared" si="33"/>
        <v>0</v>
      </c>
      <c r="J284" s="32"/>
      <c r="L284" s="32">
        <f t="shared" si="34"/>
        <v>0</v>
      </c>
      <c r="M284" s="32">
        <f t="shared" si="35"/>
        <v>0</v>
      </c>
      <c r="N284" s="32"/>
      <c r="P284" s="32">
        <f t="shared" si="36"/>
        <v>0</v>
      </c>
      <c r="Q284" s="32">
        <f t="shared" si="37"/>
        <v>0</v>
      </c>
      <c r="R284" s="32"/>
      <c r="S284" s="48">
        <v>10</v>
      </c>
      <c r="T284" s="32">
        <f t="shared" si="38"/>
        <v>5.9799002599535651</v>
      </c>
      <c r="U284" s="32">
        <f t="shared" si="39"/>
        <v>5</v>
      </c>
      <c r="V284" s="32"/>
    </row>
    <row r="285" spans="1:22" ht="13.8">
      <c r="A285" s="34" t="s">
        <v>326</v>
      </c>
      <c r="B285" s="35">
        <v>52.569635151039627</v>
      </c>
      <c r="C285" s="36">
        <v>7.4004975124378065</v>
      </c>
      <c r="D285" s="37">
        <v>0.63889282443060402</v>
      </c>
      <c r="E285" s="37">
        <v>0.5</v>
      </c>
      <c r="G285" s="38"/>
      <c r="H285" s="32">
        <f t="shared" si="32"/>
        <v>0</v>
      </c>
      <c r="I285" s="32">
        <f t="shared" si="33"/>
        <v>0</v>
      </c>
      <c r="J285" s="32"/>
      <c r="L285" s="32">
        <f t="shared" si="34"/>
        <v>0</v>
      </c>
      <c r="M285" s="32">
        <f t="shared" si="35"/>
        <v>0</v>
      </c>
      <c r="N285" s="32"/>
      <c r="P285" s="32">
        <f t="shared" si="36"/>
        <v>0</v>
      </c>
      <c r="Q285" s="32">
        <f t="shared" si="37"/>
        <v>0</v>
      </c>
      <c r="R285" s="32"/>
      <c r="S285" s="48">
        <v>10</v>
      </c>
      <c r="T285" s="32">
        <f t="shared" si="38"/>
        <v>6.3889282443060402</v>
      </c>
      <c r="U285" s="32">
        <f t="shared" si="39"/>
        <v>5</v>
      </c>
      <c r="V285" s="32"/>
    </row>
    <row r="286" spans="1:22" ht="13.8">
      <c r="A286" s="34" t="s">
        <v>327</v>
      </c>
      <c r="B286" s="35">
        <v>42.068785144501113</v>
      </c>
      <c r="C286" s="36">
        <v>4.3304320795772471</v>
      </c>
      <c r="D286" s="30">
        <v>1.1222399109622188</v>
      </c>
      <c r="E286" s="30">
        <v>1</v>
      </c>
      <c r="G286" s="38"/>
      <c r="H286" s="32">
        <f t="shared" si="32"/>
        <v>0</v>
      </c>
      <c r="I286" s="32">
        <f t="shared" si="33"/>
        <v>0</v>
      </c>
      <c r="J286" s="32"/>
      <c r="L286" s="32">
        <f t="shared" si="34"/>
        <v>0</v>
      </c>
      <c r="M286" s="32">
        <f t="shared" si="35"/>
        <v>0</v>
      </c>
      <c r="N286" s="32"/>
      <c r="P286" s="32">
        <f t="shared" si="36"/>
        <v>0</v>
      </c>
      <c r="Q286" s="32">
        <f t="shared" si="37"/>
        <v>0</v>
      </c>
      <c r="R286" s="32"/>
      <c r="S286" s="48">
        <v>10</v>
      </c>
      <c r="T286" s="32">
        <f t="shared" si="38"/>
        <v>11.222399109622188</v>
      </c>
      <c r="U286" s="32">
        <f t="shared" si="39"/>
        <v>10</v>
      </c>
      <c r="V286" s="32"/>
    </row>
    <row r="287" spans="1:22" ht="13.8">
      <c r="A287" s="34" t="s">
        <v>328</v>
      </c>
      <c r="B287" s="35">
        <v>68.641297240748003</v>
      </c>
      <c r="C287" s="36">
        <v>5.7746237378548404</v>
      </c>
      <c r="D287" s="37">
        <v>0.55167680005162334</v>
      </c>
      <c r="E287" s="37">
        <v>0.5</v>
      </c>
      <c r="G287" s="38"/>
      <c r="H287" s="32">
        <f t="shared" si="32"/>
        <v>0</v>
      </c>
      <c r="I287" s="32">
        <f t="shared" si="33"/>
        <v>0</v>
      </c>
      <c r="J287" s="32"/>
      <c r="L287" s="32">
        <f t="shared" si="34"/>
        <v>0</v>
      </c>
      <c r="M287" s="32">
        <f t="shared" si="35"/>
        <v>0</v>
      </c>
      <c r="N287" s="32"/>
      <c r="P287" s="32">
        <f t="shared" si="36"/>
        <v>0</v>
      </c>
      <c r="Q287" s="32">
        <f t="shared" si="37"/>
        <v>0</v>
      </c>
      <c r="R287" s="32"/>
      <c r="S287" s="48">
        <v>5.7746237378548404</v>
      </c>
      <c r="T287" s="32">
        <f t="shared" si="38"/>
        <v>3.1857259452019027</v>
      </c>
      <c r="U287" s="32">
        <f t="shared" si="39"/>
        <v>2.8873118689274202</v>
      </c>
      <c r="V287" s="32"/>
    </row>
    <row r="288" spans="1:22" ht="13.8">
      <c r="A288" s="34" t="s">
        <v>329</v>
      </c>
      <c r="B288" s="35">
        <v>81.69216686282202</v>
      </c>
      <c r="C288" s="36">
        <v>14.100688330398556</v>
      </c>
      <c r="D288" s="37">
        <v>0.23726233481397305</v>
      </c>
      <c r="E288" s="37">
        <v>0.1</v>
      </c>
      <c r="G288" s="38"/>
      <c r="H288" s="32">
        <f t="shared" si="32"/>
        <v>0</v>
      </c>
      <c r="I288" s="32">
        <f t="shared" si="33"/>
        <v>0</v>
      </c>
      <c r="J288" s="32"/>
      <c r="L288" s="32">
        <f t="shared" si="34"/>
        <v>0</v>
      </c>
      <c r="M288" s="32">
        <f t="shared" si="35"/>
        <v>0</v>
      </c>
      <c r="N288" s="32"/>
      <c r="P288" s="32">
        <f t="shared" si="36"/>
        <v>0</v>
      </c>
      <c r="Q288" s="32">
        <f t="shared" si="37"/>
        <v>0</v>
      </c>
      <c r="R288" s="32"/>
      <c r="S288" s="48">
        <v>20</v>
      </c>
      <c r="T288" s="32">
        <f t="shared" si="38"/>
        <v>4.7452466962794606</v>
      </c>
      <c r="U288" s="32">
        <f t="shared" si="39"/>
        <v>2</v>
      </c>
      <c r="V288" s="32"/>
    </row>
    <row r="289" spans="1:22" ht="13.8">
      <c r="A289" s="34" t="s">
        <v>330</v>
      </c>
      <c r="B289" s="35">
        <v>77.57290440695698</v>
      </c>
      <c r="C289" s="36">
        <v>17.731456507080306</v>
      </c>
      <c r="D289" s="37">
        <v>0.41849512431292357</v>
      </c>
      <c r="E289" s="37">
        <v>0.1</v>
      </c>
      <c r="G289" s="38"/>
      <c r="H289" s="32">
        <f t="shared" si="32"/>
        <v>0</v>
      </c>
      <c r="I289" s="32">
        <f t="shared" si="33"/>
        <v>0</v>
      </c>
      <c r="J289" s="32"/>
      <c r="L289" s="32">
        <f t="shared" si="34"/>
        <v>0</v>
      </c>
      <c r="M289" s="32">
        <f t="shared" si="35"/>
        <v>0</v>
      </c>
      <c r="N289" s="32"/>
      <c r="P289" s="32">
        <f t="shared" si="36"/>
        <v>0</v>
      </c>
      <c r="Q289" s="32">
        <f t="shared" si="37"/>
        <v>0</v>
      </c>
      <c r="R289" s="32"/>
      <c r="S289" s="48">
        <v>20</v>
      </c>
      <c r="T289" s="32">
        <f t="shared" si="38"/>
        <v>8.3699024862584714</v>
      </c>
      <c r="U289" s="32">
        <f t="shared" si="39"/>
        <v>2</v>
      </c>
      <c r="V289" s="32"/>
    </row>
    <row r="290" spans="1:22" ht="13.8">
      <c r="A290" s="34" t="s">
        <v>331</v>
      </c>
      <c r="B290" s="35">
        <v>86.949130377925982</v>
      </c>
      <c r="C290" s="36">
        <v>18.012483080162475</v>
      </c>
      <c r="D290" s="30">
        <v>0.14078888130890729</v>
      </c>
      <c r="E290" s="37">
        <v>0.1</v>
      </c>
      <c r="G290" s="38"/>
      <c r="H290" s="32">
        <f t="shared" si="32"/>
        <v>0</v>
      </c>
      <c r="I290" s="32">
        <f t="shared" si="33"/>
        <v>0</v>
      </c>
      <c r="J290" s="32"/>
      <c r="L290" s="32">
        <f t="shared" si="34"/>
        <v>0</v>
      </c>
      <c r="M290" s="32">
        <f t="shared" si="35"/>
        <v>0</v>
      </c>
      <c r="N290" s="32"/>
      <c r="P290" s="32">
        <f t="shared" si="36"/>
        <v>0</v>
      </c>
      <c r="Q290" s="32">
        <f t="shared" si="37"/>
        <v>0</v>
      </c>
      <c r="R290" s="32"/>
      <c r="S290" s="48">
        <v>20</v>
      </c>
      <c r="T290" s="32">
        <f t="shared" si="38"/>
        <v>2.815777626178146</v>
      </c>
      <c r="U290" s="32">
        <f t="shared" si="39"/>
        <v>2</v>
      </c>
      <c r="V290" s="32"/>
    </row>
    <row r="291" spans="1:22" ht="13.8">
      <c r="A291" s="34" t="s">
        <v>332</v>
      </c>
      <c r="B291" s="35">
        <v>94.141493396103044</v>
      </c>
      <c r="C291" s="36">
        <v>22.853868592860152</v>
      </c>
      <c r="D291" s="37">
        <v>0.11364492928691415</v>
      </c>
      <c r="E291" s="37">
        <v>0.1</v>
      </c>
      <c r="G291" s="38"/>
      <c r="H291" s="32">
        <f t="shared" si="32"/>
        <v>0</v>
      </c>
      <c r="I291" s="32">
        <f t="shared" si="33"/>
        <v>0</v>
      </c>
      <c r="J291" s="32"/>
      <c r="L291" s="32">
        <f t="shared" si="34"/>
        <v>0</v>
      </c>
      <c r="M291" s="32">
        <f t="shared" si="35"/>
        <v>0</v>
      </c>
      <c r="N291" s="32"/>
      <c r="P291" s="32">
        <f t="shared" si="36"/>
        <v>0</v>
      </c>
      <c r="Q291" s="32">
        <f t="shared" si="37"/>
        <v>0</v>
      </c>
      <c r="R291" s="32"/>
      <c r="S291" s="48">
        <v>20</v>
      </c>
      <c r="T291" s="32">
        <f t="shared" si="38"/>
        <v>2.2728985857382829</v>
      </c>
      <c r="U291" s="32">
        <f t="shared" si="39"/>
        <v>2</v>
      </c>
      <c r="V291" s="32"/>
    </row>
    <row r="292" spans="1:22" ht="13.8">
      <c r="A292" s="34" t="s">
        <v>333</v>
      </c>
      <c r="B292" s="35">
        <v>71.54439649535766</v>
      </c>
      <c r="C292" s="36">
        <v>3.8899652714311794</v>
      </c>
      <c r="D292" s="37">
        <v>0.51625526973600044</v>
      </c>
      <c r="E292" s="37">
        <v>0.5</v>
      </c>
      <c r="G292" s="38"/>
      <c r="H292" s="32">
        <f t="shared" si="32"/>
        <v>0</v>
      </c>
      <c r="I292" s="32">
        <f t="shared" si="33"/>
        <v>0</v>
      </c>
      <c r="J292" s="32"/>
      <c r="L292" s="32">
        <f t="shared" si="34"/>
        <v>0</v>
      </c>
      <c r="M292" s="32">
        <f t="shared" si="35"/>
        <v>0</v>
      </c>
      <c r="N292" s="32"/>
      <c r="P292" s="32">
        <f t="shared" si="36"/>
        <v>0</v>
      </c>
      <c r="Q292" s="32">
        <f t="shared" si="37"/>
        <v>0</v>
      </c>
      <c r="R292" s="32"/>
      <c r="S292" s="48">
        <v>3.8899652714311794</v>
      </c>
      <c r="T292" s="32">
        <f t="shared" si="38"/>
        <v>2.0082150704663779</v>
      </c>
      <c r="U292" s="32">
        <f t="shared" si="39"/>
        <v>1.9449826357155897</v>
      </c>
      <c r="V292" s="32"/>
    </row>
    <row r="293" spans="1:22" ht="13.8">
      <c r="A293" s="34" t="s">
        <v>334</v>
      </c>
      <c r="B293" s="35">
        <v>77.15443964953576</v>
      </c>
      <c r="C293" s="36">
        <v>14.543728813559319</v>
      </c>
      <c r="D293" s="37">
        <v>0.59182739879618851</v>
      </c>
      <c r="E293" s="37">
        <v>0.5</v>
      </c>
      <c r="G293" s="38"/>
      <c r="H293" s="32">
        <f t="shared" si="32"/>
        <v>0</v>
      </c>
      <c r="I293" s="32">
        <f t="shared" si="33"/>
        <v>0</v>
      </c>
      <c r="J293" s="32"/>
      <c r="L293" s="32">
        <f t="shared" si="34"/>
        <v>0</v>
      </c>
      <c r="M293" s="32">
        <f t="shared" si="35"/>
        <v>0</v>
      </c>
      <c r="N293" s="32"/>
      <c r="P293" s="32">
        <f t="shared" si="36"/>
        <v>0</v>
      </c>
      <c r="Q293" s="32">
        <f t="shared" si="37"/>
        <v>0</v>
      </c>
      <c r="R293" s="32"/>
      <c r="S293" s="48">
        <v>10</v>
      </c>
      <c r="T293" s="32">
        <f t="shared" si="38"/>
        <v>5.9182739879618849</v>
      </c>
      <c r="U293" s="32">
        <f t="shared" si="39"/>
        <v>5</v>
      </c>
      <c r="V293" s="32"/>
    </row>
    <row r="294" spans="1:22" ht="13.8">
      <c r="A294" s="34" t="s">
        <v>335</v>
      </c>
      <c r="B294" s="35">
        <v>69.465149731921016</v>
      </c>
      <c r="C294" s="36">
        <v>4.3166415662650781</v>
      </c>
      <c r="D294" s="37">
        <v>0.82298062981010744</v>
      </c>
      <c r="E294" s="37">
        <v>1</v>
      </c>
      <c r="G294" s="38"/>
      <c r="H294" s="32">
        <f t="shared" si="32"/>
        <v>0</v>
      </c>
      <c r="I294" s="32">
        <f t="shared" si="33"/>
        <v>0</v>
      </c>
      <c r="J294" s="32"/>
      <c r="L294" s="32">
        <f t="shared" si="34"/>
        <v>0</v>
      </c>
      <c r="M294" s="32">
        <f t="shared" si="35"/>
        <v>0</v>
      </c>
      <c r="N294" s="32"/>
      <c r="P294" s="32">
        <f t="shared" si="36"/>
        <v>0</v>
      </c>
      <c r="Q294" s="32">
        <f t="shared" si="37"/>
        <v>0</v>
      </c>
      <c r="R294" s="32"/>
      <c r="S294" s="48">
        <v>4.3166415662650781</v>
      </c>
      <c r="T294" s="32">
        <f t="shared" si="38"/>
        <v>3.5525123948693227</v>
      </c>
      <c r="U294" s="32">
        <f t="shared" si="39"/>
        <v>4.3166415662650781</v>
      </c>
      <c r="V294" s="32"/>
    </row>
    <row r="295" spans="1:22" ht="13.8">
      <c r="A295" s="34" t="s">
        <v>336</v>
      </c>
      <c r="B295" s="35">
        <v>47.038054138877996</v>
      </c>
      <c r="C295" s="36">
        <v>5.3641923825409998</v>
      </c>
      <c r="D295" s="37">
        <v>1.0241940377843359</v>
      </c>
      <c r="E295" s="30">
        <v>1</v>
      </c>
      <c r="G295" s="38"/>
      <c r="H295" s="32">
        <f t="shared" si="32"/>
        <v>0</v>
      </c>
      <c r="I295" s="32">
        <f t="shared" si="33"/>
        <v>0</v>
      </c>
      <c r="J295" s="32"/>
      <c r="L295" s="32">
        <f t="shared" si="34"/>
        <v>0</v>
      </c>
      <c r="M295" s="32">
        <f t="shared" si="35"/>
        <v>0</v>
      </c>
      <c r="N295" s="32"/>
      <c r="P295" s="32">
        <f t="shared" si="36"/>
        <v>0</v>
      </c>
      <c r="Q295" s="32">
        <f t="shared" si="37"/>
        <v>0</v>
      </c>
      <c r="R295" s="32"/>
      <c r="S295" s="48">
        <v>5.3641923825409998</v>
      </c>
      <c r="T295" s="32">
        <f t="shared" si="38"/>
        <v>5.4939738557266438</v>
      </c>
      <c r="U295" s="32">
        <f t="shared" si="39"/>
        <v>5.3641923825409998</v>
      </c>
      <c r="V295" s="32"/>
    </row>
    <row r="296" spans="1:22" ht="13.8">
      <c r="A296" s="34" t="s">
        <v>337</v>
      </c>
      <c r="B296" s="35">
        <v>61.540473388256835</v>
      </c>
      <c r="C296" s="36">
        <v>6.2424564385890262</v>
      </c>
      <c r="D296" s="37">
        <v>0.59714335717317324</v>
      </c>
      <c r="E296" s="37">
        <v>0.5</v>
      </c>
      <c r="G296" s="38"/>
      <c r="H296" s="32">
        <f t="shared" si="32"/>
        <v>0</v>
      </c>
      <c r="I296" s="32">
        <f t="shared" si="33"/>
        <v>0</v>
      </c>
      <c r="J296" s="32"/>
      <c r="L296" s="32">
        <f t="shared" si="34"/>
        <v>0</v>
      </c>
      <c r="M296" s="32">
        <f t="shared" si="35"/>
        <v>0</v>
      </c>
      <c r="N296" s="32"/>
      <c r="P296" s="32">
        <f t="shared" si="36"/>
        <v>0</v>
      </c>
      <c r="Q296" s="32">
        <f t="shared" si="37"/>
        <v>0</v>
      </c>
      <c r="R296" s="32"/>
      <c r="S296" s="48">
        <v>6.2424564385890262</v>
      </c>
      <c r="T296" s="32">
        <f t="shared" si="38"/>
        <v>3.727641394746342</v>
      </c>
      <c r="U296" s="32">
        <f t="shared" si="39"/>
        <v>3.1212282192945131</v>
      </c>
      <c r="V296" s="32"/>
    </row>
    <row r="297" spans="1:22" ht="13.8">
      <c r="A297" s="34" t="s">
        <v>338</v>
      </c>
      <c r="B297" s="35">
        <v>82.56832744867269</v>
      </c>
      <c r="C297" s="36">
        <v>9.7611656636047002</v>
      </c>
      <c r="D297" s="37">
        <v>0.66911033621032023</v>
      </c>
      <c r="E297" s="37">
        <v>0.5</v>
      </c>
      <c r="G297" s="38"/>
      <c r="H297" s="32">
        <f t="shared" si="32"/>
        <v>0</v>
      </c>
      <c r="I297" s="32">
        <f t="shared" si="33"/>
        <v>0</v>
      </c>
      <c r="J297" s="32"/>
      <c r="L297" s="32">
        <f t="shared" si="34"/>
        <v>0</v>
      </c>
      <c r="M297" s="32">
        <f t="shared" si="35"/>
        <v>0</v>
      </c>
      <c r="N297" s="32"/>
      <c r="P297" s="32">
        <f t="shared" si="36"/>
        <v>0</v>
      </c>
      <c r="Q297" s="32">
        <f t="shared" si="37"/>
        <v>0</v>
      </c>
      <c r="R297" s="32"/>
      <c r="S297" s="48">
        <v>9.7611656636047002</v>
      </c>
      <c r="T297" s="32">
        <f t="shared" si="38"/>
        <v>6.5312968389791743</v>
      </c>
      <c r="U297" s="32">
        <f t="shared" si="39"/>
        <v>4.8805828318023501</v>
      </c>
      <c r="V297" s="32"/>
    </row>
    <row r="298" spans="1:22" ht="13.8">
      <c r="A298" s="34" t="s">
        <v>339</v>
      </c>
      <c r="B298" s="35">
        <v>75.990584542958018</v>
      </c>
      <c r="C298" s="36">
        <v>3.5690930992944443</v>
      </c>
      <c r="D298" s="30">
        <v>2.7542816178441609</v>
      </c>
      <c r="E298" s="30">
        <v>2</v>
      </c>
      <c r="G298" s="38"/>
      <c r="H298" s="32">
        <f t="shared" si="32"/>
        <v>0</v>
      </c>
      <c r="I298" s="32">
        <f t="shared" si="33"/>
        <v>0</v>
      </c>
      <c r="J298" s="32"/>
      <c r="L298" s="32">
        <f t="shared" si="34"/>
        <v>0</v>
      </c>
      <c r="M298" s="32">
        <f t="shared" si="35"/>
        <v>0</v>
      </c>
      <c r="N298" s="32"/>
      <c r="P298" s="32">
        <f t="shared" si="36"/>
        <v>0</v>
      </c>
      <c r="Q298" s="32">
        <f t="shared" si="37"/>
        <v>0</v>
      </c>
      <c r="R298" s="32"/>
      <c r="S298" s="32">
        <v>3.5690930992944443</v>
      </c>
      <c r="T298" s="32">
        <f t="shared" si="38"/>
        <v>9.8302875157611318</v>
      </c>
      <c r="U298" s="32">
        <f t="shared" si="39"/>
        <v>7.1381861985888886</v>
      </c>
      <c r="V298" s="32"/>
    </row>
    <row r="299" spans="1:22" ht="13.8">
      <c r="A299" s="34" t="s">
        <v>340</v>
      </c>
      <c r="B299" s="35">
        <v>91.473780567542832</v>
      </c>
      <c r="C299" s="36">
        <v>5.7136526090064423</v>
      </c>
      <c r="D299" s="37">
        <v>0.42800078920729123</v>
      </c>
      <c r="E299" s="37">
        <v>0.2</v>
      </c>
      <c r="G299" s="38"/>
      <c r="H299" s="32">
        <f t="shared" si="32"/>
        <v>0</v>
      </c>
      <c r="I299" s="32">
        <f t="shared" si="33"/>
        <v>0</v>
      </c>
      <c r="J299" s="32"/>
      <c r="L299" s="32">
        <f t="shared" si="34"/>
        <v>0</v>
      </c>
      <c r="M299" s="32">
        <f t="shared" si="35"/>
        <v>0</v>
      </c>
      <c r="N299" s="32"/>
      <c r="P299" s="32">
        <f t="shared" si="36"/>
        <v>0</v>
      </c>
      <c r="Q299" s="32">
        <f t="shared" si="37"/>
        <v>0</v>
      </c>
      <c r="R299" s="32"/>
      <c r="S299" s="32">
        <v>5.7136526090064423</v>
      </c>
      <c r="T299" s="32">
        <f t="shared" si="38"/>
        <v>2.4454478259110561</v>
      </c>
      <c r="U299" s="32">
        <f t="shared" si="39"/>
        <v>1.1427305218012884</v>
      </c>
      <c r="V299" s="32"/>
    </row>
    <row r="300" spans="1:22" ht="13.8">
      <c r="A300" s="34" t="s">
        <v>341</v>
      </c>
      <c r="B300" s="35">
        <v>91.055315810121613</v>
      </c>
      <c r="C300" s="36">
        <v>3.6976877782565047</v>
      </c>
      <c r="D300" s="30">
        <v>2.0541878138723204</v>
      </c>
      <c r="E300" s="30">
        <v>1</v>
      </c>
      <c r="G300" s="38"/>
      <c r="H300" s="32">
        <f t="shared" si="32"/>
        <v>0</v>
      </c>
      <c r="I300" s="32">
        <f t="shared" si="33"/>
        <v>0</v>
      </c>
      <c r="J300" s="32"/>
      <c r="L300" s="32">
        <f t="shared" si="34"/>
        <v>0</v>
      </c>
      <c r="M300" s="32">
        <f t="shared" si="35"/>
        <v>0</v>
      </c>
      <c r="N300" s="32"/>
      <c r="P300" s="32">
        <f t="shared" si="36"/>
        <v>0</v>
      </c>
      <c r="Q300" s="32">
        <f t="shared" si="37"/>
        <v>0</v>
      </c>
      <c r="R300" s="32"/>
      <c r="S300" s="32">
        <v>3.6976877782565047</v>
      </c>
      <c r="T300" s="32">
        <f t="shared" si="38"/>
        <v>7.595745173599127</v>
      </c>
      <c r="U300" s="32">
        <f t="shared" si="39"/>
        <v>3.6976877782565047</v>
      </c>
      <c r="V300" s="32"/>
    </row>
    <row r="301" spans="1:22" ht="13.8">
      <c r="A301" s="34" t="s">
        <v>342</v>
      </c>
      <c r="B301" s="35">
        <v>79.665228194063033</v>
      </c>
      <c r="C301" s="36">
        <v>4.8292843072882548</v>
      </c>
      <c r="D301" s="30">
        <v>1.5512955863517419</v>
      </c>
      <c r="E301" s="30">
        <v>1</v>
      </c>
      <c r="G301" s="38"/>
      <c r="H301" s="32">
        <f t="shared" si="32"/>
        <v>0</v>
      </c>
      <c r="I301" s="32">
        <f t="shared" si="33"/>
        <v>0</v>
      </c>
      <c r="J301" s="32"/>
      <c r="L301" s="32">
        <f t="shared" si="34"/>
        <v>0</v>
      </c>
      <c r="M301" s="32">
        <f t="shared" si="35"/>
        <v>0</v>
      </c>
      <c r="N301" s="32"/>
      <c r="P301" s="32">
        <f t="shared" si="36"/>
        <v>0</v>
      </c>
      <c r="Q301" s="32">
        <f t="shared" si="37"/>
        <v>0</v>
      </c>
      <c r="R301" s="32"/>
      <c r="S301" s="48">
        <v>5</v>
      </c>
      <c r="T301" s="32">
        <f t="shared" si="38"/>
        <v>7.7564779317587096</v>
      </c>
      <c r="U301" s="32">
        <f t="shared" si="39"/>
        <v>5</v>
      </c>
      <c r="V301" s="32"/>
    </row>
    <row r="302" spans="1:22" ht="13.8">
      <c r="A302" s="34" t="s">
        <v>343</v>
      </c>
      <c r="B302" s="35">
        <v>74.892114554727343</v>
      </c>
      <c r="C302" s="36">
        <v>8.4695302950934028</v>
      </c>
      <c r="D302" s="30">
        <v>1.3374404423273183</v>
      </c>
      <c r="E302" s="30">
        <v>1</v>
      </c>
      <c r="G302" s="38"/>
      <c r="H302" s="32">
        <f t="shared" si="32"/>
        <v>0</v>
      </c>
      <c r="I302" s="32">
        <f t="shared" si="33"/>
        <v>0</v>
      </c>
      <c r="J302" s="32"/>
      <c r="L302" s="32">
        <f t="shared" si="34"/>
        <v>0</v>
      </c>
      <c r="M302" s="32">
        <f t="shared" si="35"/>
        <v>0</v>
      </c>
      <c r="N302" s="32"/>
      <c r="P302" s="32">
        <f t="shared" si="36"/>
        <v>0</v>
      </c>
      <c r="Q302" s="32">
        <f t="shared" si="37"/>
        <v>0</v>
      </c>
      <c r="R302" s="32"/>
      <c r="S302" s="48">
        <v>5</v>
      </c>
      <c r="T302" s="32">
        <f t="shared" si="38"/>
        <v>6.6872022116365919</v>
      </c>
      <c r="U302" s="32">
        <f t="shared" si="39"/>
        <v>5</v>
      </c>
      <c r="V302" s="32"/>
    </row>
    <row r="303" spans="1:22" ht="13.8">
      <c r="A303" s="34" t="s">
        <v>344</v>
      </c>
      <c r="B303" s="35">
        <v>83.993723028638684</v>
      </c>
      <c r="C303" s="36">
        <v>4.3074887124396755</v>
      </c>
      <c r="D303" s="30">
        <v>0.87058237033739749</v>
      </c>
      <c r="E303" s="37">
        <v>1</v>
      </c>
      <c r="G303" s="38"/>
      <c r="H303" s="32">
        <f t="shared" si="32"/>
        <v>0</v>
      </c>
      <c r="I303" s="32">
        <f t="shared" si="33"/>
        <v>0</v>
      </c>
      <c r="J303" s="32"/>
      <c r="L303" s="32">
        <f t="shared" si="34"/>
        <v>0</v>
      </c>
      <c r="M303" s="32">
        <f t="shared" si="35"/>
        <v>0</v>
      </c>
      <c r="N303" s="32"/>
      <c r="P303" s="32">
        <f t="shared" si="36"/>
        <v>0</v>
      </c>
      <c r="Q303" s="32">
        <f t="shared" si="37"/>
        <v>0</v>
      </c>
      <c r="R303" s="32"/>
      <c r="S303" s="48">
        <v>10</v>
      </c>
      <c r="T303" s="32">
        <f t="shared" si="38"/>
        <v>8.7058237033739747</v>
      </c>
      <c r="U303" s="32">
        <f t="shared" si="39"/>
        <v>10</v>
      </c>
      <c r="V303" s="32"/>
    </row>
    <row r="304" spans="1:22" ht="13.8">
      <c r="A304" s="34" t="s">
        <v>345</v>
      </c>
      <c r="B304" s="35">
        <v>72.708251601935402</v>
      </c>
      <c r="C304" s="36">
        <v>3.5852517985611598</v>
      </c>
      <c r="D304" s="37">
        <v>0.61786799148192229</v>
      </c>
      <c r="E304" s="37">
        <v>0.5</v>
      </c>
      <c r="G304" s="38"/>
      <c r="H304" s="32">
        <f t="shared" si="32"/>
        <v>0</v>
      </c>
      <c r="I304" s="32">
        <f t="shared" si="33"/>
        <v>0</v>
      </c>
      <c r="J304" s="32"/>
      <c r="L304" s="32">
        <f t="shared" si="34"/>
        <v>0</v>
      </c>
      <c r="M304" s="32">
        <f t="shared" si="35"/>
        <v>0</v>
      </c>
      <c r="N304" s="32"/>
      <c r="P304" s="32">
        <f t="shared" si="36"/>
        <v>0</v>
      </c>
      <c r="Q304" s="32">
        <f t="shared" si="37"/>
        <v>0</v>
      </c>
      <c r="R304" s="32"/>
      <c r="S304" s="48">
        <v>3.5852517985611598</v>
      </c>
      <c r="T304" s="32">
        <f t="shared" si="38"/>
        <v>2.2152123277339331</v>
      </c>
      <c r="U304" s="32">
        <f t="shared" si="39"/>
        <v>1.7926258992805799</v>
      </c>
      <c r="V304" s="32"/>
    </row>
    <row r="305" spans="1:22" ht="13.8">
      <c r="A305" s="34" t="s">
        <v>346</v>
      </c>
      <c r="B305" s="35">
        <v>47.155747351902704</v>
      </c>
      <c r="C305" s="36">
        <v>2.2617859123682753</v>
      </c>
      <c r="D305" s="30">
        <v>0.66905513498226954</v>
      </c>
      <c r="E305" s="37">
        <v>0.5</v>
      </c>
      <c r="G305" s="38"/>
      <c r="H305" s="32">
        <f t="shared" si="32"/>
        <v>0</v>
      </c>
      <c r="I305" s="32">
        <f t="shared" si="33"/>
        <v>0</v>
      </c>
      <c r="J305" s="32"/>
      <c r="L305" s="32">
        <f t="shared" si="34"/>
        <v>0</v>
      </c>
      <c r="M305" s="32">
        <f t="shared" si="35"/>
        <v>0</v>
      </c>
      <c r="N305" s="32"/>
      <c r="P305" s="32">
        <f t="shared" si="36"/>
        <v>0</v>
      </c>
      <c r="Q305" s="32">
        <f t="shared" si="37"/>
        <v>0</v>
      </c>
      <c r="R305" s="32"/>
      <c r="S305" s="48">
        <v>2.2617859123682753</v>
      </c>
      <c r="T305" s="32">
        <f t="shared" si="38"/>
        <v>1.513259478900552</v>
      </c>
      <c r="U305" s="32">
        <f t="shared" si="39"/>
        <v>1.1308929561841377</v>
      </c>
      <c r="V305" s="32"/>
    </row>
    <row r="306" spans="1:22" ht="13.8">
      <c r="A306" s="34" t="s">
        <v>347</v>
      </c>
      <c r="B306" s="35">
        <v>14.240878775990584</v>
      </c>
      <c r="C306" s="36">
        <v>2.1010101010101025</v>
      </c>
      <c r="D306" s="37">
        <v>0.81649642707019765</v>
      </c>
      <c r="E306" s="37">
        <v>0.5</v>
      </c>
      <c r="G306" s="38"/>
      <c r="H306" s="32">
        <f t="shared" si="32"/>
        <v>0</v>
      </c>
      <c r="I306" s="32">
        <f t="shared" si="33"/>
        <v>0</v>
      </c>
      <c r="J306" s="32"/>
      <c r="L306" s="32">
        <f t="shared" si="34"/>
        <v>0</v>
      </c>
      <c r="M306" s="32">
        <f t="shared" si="35"/>
        <v>0</v>
      </c>
      <c r="N306" s="32"/>
      <c r="P306" s="32">
        <f t="shared" si="36"/>
        <v>0</v>
      </c>
      <c r="Q306" s="32">
        <f t="shared" si="37"/>
        <v>0</v>
      </c>
      <c r="R306" s="32"/>
      <c r="T306" s="32">
        <f t="shared" si="38"/>
        <v>0</v>
      </c>
      <c r="U306" s="32">
        <f t="shared" si="39"/>
        <v>0</v>
      </c>
      <c r="V306" s="32"/>
    </row>
    <row r="307" spans="1:22" ht="13.8">
      <c r="A307" s="34" t="s">
        <v>348</v>
      </c>
      <c r="B307" s="35">
        <v>16.673205178501373</v>
      </c>
      <c r="C307" s="36">
        <v>3.1098039215686319</v>
      </c>
      <c r="D307" s="30">
        <v>1.4172721610768229</v>
      </c>
      <c r="E307" s="30">
        <v>1</v>
      </c>
      <c r="G307" s="38"/>
      <c r="H307" s="32">
        <f t="shared" si="32"/>
        <v>0</v>
      </c>
      <c r="I307" s="32">
        <f t="shared" si="33"/>
        <v>0</v>
      </c>
      <c r="J307" s="32"/>
      <c r="L307" s="32">
        <f t="shared" si="34"/>
        <v>0</v>
      </c>
      <c r="M307" s="32">
        <f t="shared" si="35"/>
        <v>0</v>
      </c>
      <c r="N307" s="32"/>
      <c r="P307" s="32">
        <f t="shared" si="36"/>
        <v>0</v>
      </c>
      <c r="Q307" s="32">
        <f t="shared" si="37"/>
        <v>0</v>
      </c>
      <c r="R307" s="32"/>
      <c r="T307" s="32">
        <f t="shared" si="38"/>
        <v>0</v>
      </c>
      <c r="U307" s="32">
        <f t="shared" si="39"/>
        <v>0</v>
      </c>
      <c r="V307" s="32"/>
    </row>
    <row r="308" spans="1:22" ht="13.8">
      <c r="A308" s="34" t="s">
        <v>349</v>
      </c>
      <c r="B308" s="35">
        <v>48.058061985092195</v>
      </c>
      <c r="C308" s="36">
        <v>4.2549659863945282</v>
      </c>
      <c r="D308" s="37">
        <v>0.35361462728551335</v>
      </c>
      <c r="E308" s="37">
        <v>0.2</v>
      </c>
      <c r="G308" s="38"/>
      <c r="H308" s="32">
        <f t="shared" si="32"/>
        <v>0</v>
      </c>
      <c r="I308" s="32">
        <f t="shared" si="33"/>
        <v>0</v>
      </c>
      <c r="J308" s="32"/>
      <c r="L308" s="32">
        <f t="shared" si="34"/>
        <v>0</v>
      </c>
      <c r="M308" s="32">
        <f t="shared" si="35"/>
        <v>0</v>
      </c>
      <c r="N308" s="32"/>
      <c r="P308" s="32">
        <f t="shared" si="36"/>
        <v>0</v>
      </c>
      <c r="Q308" s="32">
        <f t="shared" si="37"/>
        <v>0</v>
      </c>
      <c r="R308" s="32"/>
      <c r="S308" s="43">
        <v>3</v>
      </c>
      <c r="T308" s="32">
        <f t="shared" si="38"/>
        <v>1.06084388185654</v>
      </c>
      <c r="U308" s="32">
        <f t="shared" si="39"/>
        <v>0.60000000000000009</v>
      </c>
      <c r="V308" s="32"/>
    </row>
    <row r="309" spans="1:22" ht="13.8">
      <c r="A309" s="34" t="s">
        <v>350</v>
      </c>
      <c r="B309" s="35">
        <v>87.354518111677777</v>
      </c>
      <c r="C309" s="36">
        <v>27.75733532934132</v>
      </c>
      <c r="D309" s="37">
        <v>0.15436527640580627</v>
      </c>
      <c r="E309" s="37">
        <v>0.1</v>
      </c>
      <c r="G309" s="38"/>
      <c r="H309" s="32">
        <f t="shared" si="32"/>
        <v>0</v>
      </c>
      <c r="I309" s="32">
        <f t="shared" si="33"/>
        <v>0</v>
      </c>
      <c r="J309" s="32"/>
      <c r="K309" s="10">
        <v>20</v>
      </c>
      <c r="L309" s="32">
        <f t="shared" si="34"/>
        <v>3.0873055281161257</v>
      </c>
      <c r="M309" s="32">
        <f t="shared" si="35"/>
        <v>2</v>
      </c>
      <c r="N309" s="32"/>
      <c r="P309" s="32">
        <f t="shared" si="36"/>
        <v>0</v>
      </c>
      <c r="Q309" s="32">
        <f t="shared" si="37"/>
        <v>0</v>
      </c>
      <c r="R309" s="32"/>
      <c r="T309" s="32">
        <f t="shared" si="38"/>
        <v>0</v>
      </c>
      <c r="U309" s="32">
        <f t="shared" si="39"/>
        <v>0</v>
      </c>
      <c r="V309" s="32"/>
    </row>
    <row r="310" spans="1:22" ht="13.8">
      <c r="A310" s="34" t="s">
        <v>351</v>
      </c>
      <c r="B310" s="35">
        <v>5.453118870145155</v>
      </c>
      <c r="C310" s="36">
        <v>1.9304556354916069</v>
      </c>
      <c r="D310" s="30">
        <v>2.349784482758619</v>
      </c>
      <c r="E310" s="30">
        <v>1</v>
      </c>
      <c r="G310" s="38"/>
      <c r="H310" s="32">
        <f t="shared" si="32"/>
        <v>0</v>
      </c>
      <c r="I310" s="32">
        <f t="shared" si="33"/>
        <v>0</v>
      </c>
      <c r="J310" s="32"/>
      <c r="L310" s="32">
        <f t="shared" si="34"/>
        <v>0</v>
      </c>
      <c r="M310" s="32">
        <f t="shared" si="35"/>
        <v>0</v>
      </c>
      <c r="N310" s="32"/>
      <c r="P310" s="32">
        <f t="shared" si="36"/>
        <v>0</v>
      </c>
      <c r="Q310" s="32">
        <f t="shared" si="37"/>
        <v>0</v>
      </c>
      <c r="R310" s="32"/>
      <c r="T310" s="32">
        <f t="shared" si="38"/>
        <v>0</v>
      </c>
      <c r="U310" s="32">
        <f t="shared" si="39"/>
        <v>0</v>
      </c>
      <c r="V310" s="32"/>
    </row>
    <row r="311" spans="1:22" ht="13.8">
      <c r="A311" s="34" t="s">
        <v>352</v>
      </c>
      <c r="B311" s="35">
        <v>8.8139139531842545</v>
      </c>
      <c r="C311" s="36">
        <v>2.5504451038575682</v>
      </c>
      <c r="D311" s="30">
        <v>1.2835393596016815</v>
      </c>
      <c r="E311" s="30">
        <v>1</v>
      </c>
      <c r="G311" s="38"/>
      <c r="H311" s="32">
        <f t="shared" si="32"/>
        <v>0</v>
      </c>
      <c r="I311" s="32">
        <f t="shared" si="33"/>
        <v>0</v>
      </c>
      <c r="J311" s="32"/>
      <c r="L311" s="32">
        <f t="shared" si="34"/>
        <v>0</v>
      </c>
      <c r="M311" s="32">
        <f t="shared" si="35"/>
        <v>0</v>
      </c>
      <c r="N311" s="32"/>
      <c r="O311" s="43">
        <v>6</v>
      </c>
      <c r="P311" s="32">
        <f t="shared" si="36"/>
        <v>7.7012361576100892</v>
      </c>
      <c r="Q311" s="32">
        <f t="shared" si="37"/>
        <v>6</v>
      </c>
      <c r="R311" s="32"/>
      <c r="T311" s="32">
        <f t="shared" si="38"/>
        <v>0</v>
      </c>
      <c r="U311" s="32">
        <f t="shared" si="39"/>
        <v>0</v>
      </c>
      <c r="V311" s="32"/>
    </row>
    <row r="312" spans="1:22" ht="13.8">
      <c r="A312" s="34" t="s">
        <v>353</v>
      </c>
      <c r="B312" s="35">
        <v>15.770890545311886</v>
      </c>
      <c r="C312" s="36">
        <v>3.3117744610281932</v>
      </c>
      <c r="D312" s="37">
        <v>0.81421889962566352</v>
      </c>
      <c r="E312" s="37">
        <v>0.5</v>
      </c>
      <c r="G312" s="38"/>
      <c r="H312" s="32">
        <f t="shared" si="32"/>
        <v>0</v>
      </c>
      <c r="I312" s="32">
        <f t="shared" si="33"/>
        <v>0</v>
      </c>
      <c r="J312" s="32"/>
      <c r="L312" s="32">
        <f t="shared" si="34"/>
        <v>0</v>
      </c>
      <c r="M312" s="32">
        <f t="shared" si="35"/>
        <v>0</v>
      </c>
      <c r="N312" s="32"/>
      <c r="O312" s="43">
        <v>6</v>
      </c>
      <c r="P312" s="32">
        <f t="shared" si="36"/>
        <v>4.8853133977539809</v>
      </c>
      <c r="Q312" s="32">
        <f t="shared" si="37"/>
        <v>3</v>
      </c>
      <c r="R312" s="32"/>
      <c r="T312" s="32">
        <f t="shared" si="38"/>
        <v>0</v>
      </c>
      <c r="U312" s="32">
        <f t="shared" si="39"/>
        <v>0</v>
      </c>
      <c r="V312" s="32"/>
    </row>
    <row r="313" spans="1:22" ht="13.8">
      <c r="A313" s="34" t="s">
        <v>354</v>
      </c>
      <c r="B313" s="35">
        <v>6.4077415980122927</v>
      </c>
      <c r="C313" s="36">
        <v>1.6102040816326539</v>
      </c>
      <c r="D313" s="37">
        <v>0.62271448663853746</v>
      </c>
      <c r="E313" s="37">
        <v>1</v>
      </c>
      <c r="G313" s="38"/>
      <c r="H313" s="32">
        <f t="shared" si="32"/>
        <v>0</v>
      </c>
      <c r="I313" s="32">
        <f t="shared" si="33"/>
        <v>0</v>
      </c>
      <c r="J313" s="32"/>
      <c r="L313" s="32">
        <f t="shared" si="34"/>
        <v>0</v>
      </c>
      <c r="M313" s="32">
        <f t="shared" si="35"/>
        <v>0</v>
      </c>
      <c r="N313" s="32"/>
      <c r="P313" s="32">
        <f t="shared" si="36"/>
        <v>0</v>
      </c>
      <c r="Q313" s="32">
        <f t="shared" si="37"/>
        <v>0</v>
      </c>
      <c r="R313" s="32"/>
      <c r="T313" s="32">
        <f t="shared" si="38"/>
        <v>0</v>
      </c>
      <c r="U313" s="32">
        <f t="shared" si="39"/>
        <v>0</v>
      </c>
      <c r="V313" s="32"/>
    </row>
    <row r="314" spans="1:22" ht="13.8">
      <c r="A314" s="34" t="s">
        <v>355</v>
      </c>
      <c r="B314" s="35">
        <v>6.5385118347064217E-2</v>
      </c>
      <c r="C314" s="36">
        <v>1</v>
      </c>
      <c r="D314" s="30">
        <v>0.75</v>
      </c>
      <c r="E314" s="30">
        <v>0.5</v>
      </c>
      <c r="G314" s="38"/>
      <c r="H314" s="32">
        <f t="shared" si="32"/>
        <v>0</v>
      </c>
      <c r="I314" s="32">
        <f t="shared" si="33"/>
        <v>0</v>
      </c>
      <c r="J314" s="32"/>
      <c r="L314" s="32">
        <f t="shared" si="34"/>
        <v>0</v>
      </c>
      <c r="M314" s="32">
        <f t="shared" si="35"/>
        <v>0</v>
      </c>
      <c r="N314" s="32"/>
      <c r="P314" s="32">
        <f t="shared" si="36"/>
        <v>0</v>
      </c>
      <c r="Q314" s="32">
        <f t="shared" si="37"/>
        <v>0</v>
      </c>
      <c r="R314" s="32"/>
      <c r="T314" s="32">
        <f t="shared" si="38"/>
        <v>0</v>
      </c>
      <c r="U314" s="32">
        <f t="shared" si="39"/>
        <v>0</v>
      </c>
      <c r="V314" s="32"/>
    </row>
    <row r="315" spans="1:22" ht="13.8">
      <c r="A315" s="34" t="s">
        <v>356</v>
      </c>
      <c r="B315" s="35">
        <v>1.6738590296848437</v>
      </c>
      <c r="C315" s="36">
        <v>2.2578124999999991</v>
      </c>
      <c r="D315" s="30">
        <v>1.4723895582329318</v>
      </c>
      <c r="E315" s="30">
        <v>1</v>
      </c>
      <c r="G315" s="38"/>
      <c r="H315" s="32">
        <f t="shared" si="32"/>
        <v>0</v>
      </c>
      <c r="I315" s="32">
        <f t="shared" si="33"/>
        <v>0</v>
      </c>
      <c r="J315" s="32"/>
      <c r="L315" s="32">
        <f t="shared" si="34"/>
        <v>0</v>
      </c>
      <c r="M315" s="32">
        <f t="shared" si="35"/>
        <v>0</v>
      </c>
      <c r="N315" s="32"/>
      <c r="P315" s="32">
        <f t="shared" si="36"/>
        <v>0</v>
      </c>
      <c r="Q315" s="32">
        <f t="shared" si="37"/>
        <v>0</v>
      </c>
      <c r="R315" s="32"/>
      <c r="T315" s="32">
        <f t="shared" si="38"/>
        <v>0</v>
      </c>
      <c r="U315" s="32">
        <f t="shared" si="39"/>
        <v>0</v>
      </c>
      <c r="V315" s="32"/>
    </row>
    <row r="316" spans="1:22" ht="13.8">
      <c r="A316" s="34" t="s">
        <v>357</v>
      </c>
      <c r="B316" s="35">
        <v>2.9815613966261281</v>
      </c>
      <c r="C316" s="36">
        <v>1.9035087719298243</v>
      </c>
      <c r="D316" s="30">
        <v>4.5467078189300407</v>
      </c>
      <c r="E316" s="30">
        <v>1</v>
      </c>
      <c r="G316" s="38"/>
      <c r="H316" s="32">
        <f t="shared" si="32"/>
        <v>0</v>
      </c>
      <c r="I316" s="32">
        <f t="shared" si="33"/>
        <v>0</v>
      </c>
      <c r="J316" s="32"/>
      <c r="L316" s="32">
        <f t="shared" si="34"/>
        <v>0</v>
      </c>
      <c r="M316" s="32">
        <f t="shared" si="35"/>
        <v>0</v>
      </c>
      <c r="N316" s="32"/>
      <c r="P316" s="32">
        <f t="shared" si="36"/>
        <v>0</v>
      </c>
      <c r="Q316" s="32">
        <f t="shared" si="37"/>
        <v>0</v>
      </c>
      <c r="R316" s="32"/>
      <c r="T316" s="32">
        <f t="shared" si="38"/>
        <v>0</v>
      </c>
      <c r="U316" s="32">
        <f t="shared" si="39"/>
        <v>0</v>
      </c>
      <c r="V316" s="32"/>
    </row>
    <row r="317" spans="1:22" ht="13.8">
      <c r="A317" s="34" t="s">
        <v>358</v>
      </c>
      <c r="B317" s="35">
        <v>9.8339217993984569</v>
      </c>
      <c r="C317" s="36">
        <v>1.72340425531915</v>
      </c>
      <c r="D317" s="30">
        <v>3.5431064572425837</v>
      </c>
      <c r="E317" s="30">
        <v>5</v>
      </c>
      <c r="G317" s="38"/>
      <c r="H317" s="32">
        <f t="shared" si="32"/>
        <v>0</v>
      </c>
      <c r="I317" s="32">
        <f t="shared" si="33"/>
        <v>0</v>
      </c>
      <c r="J317" s="32"/>
      <c r="L317" s="32">
        <f t="shared" si="34"/>
        <v>0</v>
      </c>
      <c r="M317" s="32">
        <f t="shared" si="35"/>
        <v>0</v>
      </c>
      <c r="N317" s="32"/>
      <c r="P317" s="32">
        <f t="shared" si="36"/>
        <v>0</v>
      </c>
      <c r="Q317" s="32">
        <f t="shared" si="37"/>
        <v>0</v>
      </c>
      <c r="R317" s="32"/>
      <c r="T317" s="32">
        <f t="shared" si="38"/>
        <v>0</v>
      </c>
      <c r="U317" s="32">
        <f t="shared" si="39"/>
        <v>0</v>
      </c>
      <c r="V317" s="32"/>
    </row>
    <row r="318" spans="1:22" ht="13.8">
      <c r="A318" s="34" t="s">
        <v>359</v>
      </c>
      <c r="B318" s="35">
        <v>9.3239178762913557</v>
      </c>
      <c r="C318" s="36">
        <v>1.3772791023842914</v>
      </c>
      <c r="D318" s="30">
        <v>4.0328282828282793</v>
      </c>
      <c r="E318" s="30">
        <v>5</v>
      </c>
      <c r="G318" s="38"/>
      <c r="H318" s="32">
        <f t="shared" si="32"/>
        <v>0</v>
      </c>
      <c r="I318" s="32">
        <f t="shared" si="33"/>
        <v>0</v>
      </c>
      <c r="J318" s="32"/>
      <c r="L318" s="32">
        <f t="shared" si="34"/>
        <v>0</v>
      </c>
      <c r="M318" s="32">
        <f t="shared" si="35"/>
        <v>0</v>
      </c>
      <c r="N318" s="32"/>
      <c r="O318" s="43">
        <v>1</v>
      </c>
      <c r="P318" s="32">
        <f t="shared" si="36"/>
        <v>4.0328282828282793</v>
      </c>
      <c r="Q318" s="32">
        <f t="shared" si="37"/>
        <v>5</v>
      </c>
      <c r="R318" s="32"/>
      <c r="T318" s="32">
        <f t="shared" si="38"/>
        <v>0</v>
      </c>
      <c r="U318" s="32">
        <f t="shared" si="39"/>
        <v>0</v>
      </c>
      <c r="V318" s="32"/>
    </row>
    <row r="319" spans="1:22" ht="13.8">
      <c r="A319" s="34" t="s">
        <v>360</v>
      </c>
      <c r="B319" s="35">
        <v>9.5985353733490264</v>
      </c>
      <c r="C319" s="36">
        <v>1.690735694822888</v>
      </c>
      <c r="D319" s="30">
        <v>1.1025590551181099</v>
      </c>
      <c r="E319" s="30">
        <v>1</v>
      </c>
      <c r="G319" s="38"/>
      <c r="H319" s="32">
        <f t="shared" si="32"/>
        <v>0</v>
      </c>
      <c r="I319" s="32">
        <f t="shared" si="33"/>
        <v>0</v>
      </c>
      <c r="J319" s="32"/>
      <c r="L319" s="32">
        <f t="shared" si="34"/>
        <v>0</v>
      </c>
      <c r="M319" s="32">
        <f t="shared" si="35"/>
        <v>0</v>
      </c>
      <c r="N319" s="32"/>
      <c r="O319" s="43">
        <v>1</v>
      </c>
      <c r="P319" s="32">
        <f t="shared" si="36"/>
        <v>1.1025590551181099</v>
      </c>
      <c r="Q319" s="32">
        <f t="shared" si="37"/>
        <v>1</v>
      </c>
      <c r="R319" s="32"/>
      <c r="T319" s="32">
        <f t="shared" si="38"/>
        <v>0</v>
      </c>
      <c r="U319" s="32">
        <f t="shared" si="39"/>
        <v>0</v>
      </c>
      <c r="V319" s="32"/>
    </row>
    <row r="320" spans="1:22" ht="13.8">
      <c r="A320" s="34" t="s">
        <v>361</v>
      </c>
      <c r="B320" s="35">
        <v>6.5646658820452464</v>
      </c>
      <c r="C320" s="36">
        <v>3.0737051792828693</v>
      </c>
      <c r="D320" s="37">
        <v>0.69067781690140917</v>
      </c>
      <c r="E320" s="37">
        <v>0.5</v>
      </c>
      <c r="G320" s="38"/>
      <c r="H320" s="32">
        <f t="shared" si="32"/>
        <v>0</v>
      </c>
      <c r="I320" s="32">
        <f t="shared" si="33"/>
        <v>0</v>
      </c>
      <c r="J320" s="32"/>
      <c r="L320" s="32">
        <f t="shared" si="34"/>
        <v>0</v>
      </c>
      <c r="M320" s="32">
        <f t="shared" si="35"/>
        <v>0</v>
      </c>
      <c r="N320" s="32"/>
      <c r="O320" s="43">
        <v>2</v>
      </c>
      <c r="P320" s="32">
        <f t="shared" si="36"/>
        <v>1.3813556338028183</v>
      </c>
      <c r="Q320" s="32">
        <f t="shared" si="37"/>
        <v>1</v>
      </c>
      <c r="R320" s="32"/>
      <c r="T320" s="32">
        <f t="shared" si="38"/>
        <v>0</v>
      </c>
      <c r="U320" s="32">
        <f t="shared" si="39"/>
        <v>0</v>
      </c>
      <c r="V320" s="32"/>
    </row>
    <row r="321" spans="1:22" ht="13.8">
      <c r="A321" s="34" t="s">
        <v>362</v>
      </c>
      <c r="B321" s="35">
        <v>13.626258663528182</v>
      </c>
      <c r="C321" s="36">
        <v>2.9779270633397328</v>
      </c>
      <c r="D321" s="37">
        <v>0.59795219457646054</v>
      </c>
      <c r="E321" s="37">
        <v>0.5</v>
      </c>
      <c r="G321" s="38"/>
      <c r="H321" s="32">
        <f t="shared" si="32"/>
        <v>0</v>
      </c>
      <c r="I321" s="32">
        <f t="shared" si="33"/>
        <v>0</v>
      </c>
      <c r="J321" s="32"/>
      <c r="L321" s="32">
        <f t="shared" si="34"/>
        <v>0</v>
      </c>
      <c r="M321" s="32">
        <f t="shared" si="35"/>
        <v>0</v>
      </c>
      <c r="N321" s="32"/>
      <c r="O321" s="43">
        <v>5</v>
      </c>
      <c r="P321" s="32">
        <f t="shared" si="36"/>
        <v>2.9897609728823027</v>
      </c>
      <c r="Q321" s="32">
        <f t="shared" si="37"/>
        <v>2.5</v>
      </c>
      <c r="R321" s="32"/>
      <c r="T321" s="32">
        <f t="shared" si="38"/>
        <v>0</v>
      </c>
      <c r="U321" s="32">
        <f t="shared" si="39"/>
        <v>0</v>
      </c>
      <c r="V321" s="32"/>
    </row>
    <row r="322" spans="1:22" ht="13.8">
      <c r="A322" s="34" t="s">
        <v>363</v>
      </c>
      <c r="B322" s="35">
        <v>6.5123577873675949</v>
      </c>
      <c r="C322" s="36">
        <v>1.676706827309236</v>
      </c>
      <c r="D322" s="30">
        <v>1.0856901544401543</v>
      </c>
      <c r="E322" s="30">
        <v>1</v>
      </c>
      <c r="G322" s="38"/>
      <c r="H322" s="32">
        <f t="shared" si="32"/>
        <v>0</v>
      </c>
      <c r="I322" s="32">
        <f t="shared" si="33"/>
        <v>0</v>
      </c>
      <c r="J322" s="32"/>
      <c r="L322" s="32">
        <f t="shared" si="34"/>
        <v>0</v>
      </c>
      <c r="M322" s="32">
        <f t="shared" si="35"/>
        <v>0</v>
      </c>
      <c r="N322" s="32"/>
      <c r="O322" s="43">
        <v>2</v>
      </c>
      <c r="P322" s="32">
        <f t="shared" si="36"/>
        <v>2.1713803088803085</v>
      </c>
      <c r="Q322" s="32">
        <f t="shared" si="37"/>
        <v>2</v>
      </c>
      <c r="R322" s="32"/>
      <c r="T322" s="32">
        <f t="shared" si="38"/>
        <v>0</v>
      </c>
      <c r="U322" s="32">
        <f t="shared" si="39"/>
        <v>0</v>
      </c>
      <c r="V322" s="32"/>
    </row>
    <row r="323" spans="1:22" ht="13.8">
      <c r="A323" s="34" t="s">
        <v>364</v>
      </c>
      <c r="B323" s="35">
        <v>0.35307963907414669</v>
      </c>
      <c r="C323" s="36">
        <v>1.1851851851851853</v>
      </c>
      <c r="D323" s="30">
        <v>17.513333333333332</v>
      </c>
      <c r="E323" s="30">
        <v>5</v>
      </c>
      <c r="G323" s="38"/>
      <c r="H323" s="32">
        <f t="shared" si="32"/>
        <v>0</v>
      </c>
      <c r="I323" s="32">
        <f t="shared" si="33"/>
        <v>0</v>
      </c>
      <c r="J323" s="32"/>
      <c r="L323" s="32">
        <f t="shared" si="34"/>
        <v>0</v>
      </c>
      <c r="M323" s="32">
        <f t="shared" si="35"/>
        <v>0</v>
      </c>
      <c r="N323" s="32"/>
      <c r="P323" s="32">
        <f t="shared" si="36"/>
        <v>0</v>
      </c>
      <c r="Q323" s="32">
        <f t="shared" si="37"/>
        <v>0</v>
      </c>
      <c r="R323" s="32"/>
      <c r="T323" s="32">
        <f t="shared" si="38"/>
        <v>0</v>
      </c>
      <c r="U323" s="32">
        <f t="shared" si="39"/>
        <v>0</v>
      </c>
      <c r="V323" s="32"/>
    </row>
    <row r="324" spans="1:22" ht="13.8">
      <c r="A324" s="34" t="s">
        <v>365</v>
      </c>
      <c r="B324" s="35">
        <v>0.51000392310710085</v>
      </c>
      <c r="C324" s="36">
        <v>7.4102564102564088</v>
      </c>
      <c r="D324" s="30">
        <v>8.6783333333333363</v>
      </c>
      <c r="E324" s="30">
        <v>1</v>
      </c>
      <c r="G324" s="38"/>
      <c r="H324" s="32">
        <f t="shared" ref="H324:H359" si="40">+G324*D324</f>
        <v>0</v>
      </c>
      <c r="I324" s="32">
        <f t="shared" ref="I324:I359" si="41">+G324*E324</f>
        <v>0</v>
      </c>
      <c r="J324" s="32"/>
      <c r="L324" s="32">
        <f t="shared" ref="L324:L359" si="42">+K324*D324</f>
        <v>0</v>
      </c>
      <c r="M324" s="32">
        <f t="shared" ref="M324:M359" si="43">+K324*E324</f>
        <v>0</v>
      </c>
      <c r="N324" s="32"/>
      <c r="P324" s="32">
        <f t="shared" ref="P324:P359" si="44">+O324*D324</f>
        <v>0</v>
      </c>
      <c r="Q324" s="32">
        <f t="shared" ref="Q324:Q359" si="45">+O324*E324</f>
        <v>0</v>
      </c>
      <c r="R324" s="32"/>
      <c r="T324" s="32">
        <f t="shared" ref="T324:T359" si="46">+S324*D324</f>
        <v>0</v>
      </c>
      <c r="U324" s="32">
        <f t="shared" ref="U324:U359" si="47">+S324*E324</f>
        <v>0</v>
      </c>
      <c r="V324" s="32"/>
    </row>
    <row r="325" spans="1:22" ht="13.8">
      <c r="A325" s="34" t="s">
        <v>366</v>
      </c>
      <c r="B325" s="35">
        <v>15.679351379625997</v>
      </c>
      <c r="C325" s="36">
        <v>14.738115095913283</v>
      </c>
      <c r="D325" s="37">
        <v>0.93813951006258689</v>
      </c>
      <c r="E325" s="37">
        <v>0.5</v>
      </c>
      <c r="G325" s="38"/>
      <c r="H325" s="32">
        <f t="shared" si="40"/>
        <v>0</v>
      </c>
      <c r="I325" s="32">
        <f t="shared" si="41"/>
        <v>0</v>
      </c>
      <c r="J325" s="32"/>
      <c r="L325" s="32">
        <f t="shared" si="42"/>
        <v>0</v>
      </c>
      <c r="M325" s="32">
        <f t="shared" si="43"/>
        <v>0</v>
      </c>
      <c r="N325" s="32"/>
      <c r="O325" s="42">
        <v>30</v>
      </c>
      <c r="P325" s="32">
        <f t="shared" si="44"/>
        <v>28.144185301877606</v>
      </c>
      <c r="Q325" s="32">
        <f t="shared" si="45"/>
        <v>15</v>
      </c>
      <c r="R325" s="32"/>
      <c r="T325" s="32">
        <f t="shared" si="46"/>
        <v>0</v>
      </c>
      <c r="U325" s="32">
        <f t="shared" si="47"/>
        <v>0</v>
      </c>
      <c r="V325" s="32"/>
    </row>
    <row r="326" spans="1:22" ht="13.8">
      <c r="A326" s="34" t="s">
        <v>367</v>
      </c>
      <c r="B326" s="35">
        <v>10.147770367464364</v>
      </c>
      <c r="C326" s="36">
        <v>4.5992268041237114</v>
      </c>
      <c r="D326" s="37">
        <v>0.41452352875112303</v>
      </c>
      <c r="E326" s="37">
        <v>0.5</v>
      </c>
      <c r="G326" s="38"/>
      <c r="H326" s="32">
        <f t="shared" si="40"/>
        <v>0</v>
      </c>
      <c r="I326" s="32">
        <f t="shared" si="41"/>
        <v>0</v>
      </c>
      <c r="J326" s="32"/>
      <c r="L326" s="32">
        <f t="shared" si="42"/>
        <v>0</v>
      </c>
      <c r="M326" s="32">
        <f t="shared" si="43"/>
        <v>0</v>
      </c>
      <c r="N326" s="32"/>
      <c r="O326" s="48">
        <v>10</v>
      </c>
      <c r="P326" s="32">
        <f t="shared" si="44"/>
        <v>4.1452352875112304</v>
      </c>
      <c r="Q326" s="32">
        <f t="shared" si="45"/>
        <v>5</v>
      </c>
      <c r="R326" s="32"/>
      <c r="T326" s="32">
        <f t="shared" si="46"/>
        <v>0</v>
      </c>
      <c r="U326" s="32">
        <f t="shared" si="47"/>
        <v>0</v>
      </c>
      <c r="V326" s="32"/>
    </row>
    <row r="327" spans="1:22" ht="13.8">
      <c r="A327" s="34" t="s">
        <v>368</v>
      </c>
      <c r="B327" s="35">
        <v>13.66548973453642</v>
      </c>
      <c r="C327" s="36">
        <v>6.617224880382766</v>
      </c>
      <c r="D327" s="37">
        <v>0.4310091108258115</v>
      </c>
      <c r="E327" s="37">
        <v>0.5</v>
      </c>
      <c r="G327" s="38"/>
      <c r="H327" s="32">
        <f t="shared" si="40"/>
        <v>0</v>
      </c>
      <c r="I327" s="32">
        <f t="shared" si="41"/>
        <v>0</v>
      </c>
      <c r="J327" s="32"/>
      <c r="L327" s="32">
        <f t="shared" si="42"/>
        <v>0</v>
      </c>
      <c r="M327" s="32">
        <f t="shared" si="43"/>
        <v>0</v>
      </c>
      <c r="N327" s="32"/>
      <c r="O327" s="48">
        <v>10</v>
      </c>
      <c r="P327" s="32">
        <f t="shared" si="44"/>
        <v>4.3100911082581153</v>
      </c>
      <c r="Q327" s="32">
        <f t="shared" si="45"/>
        <v>5</v>
      </c>
      <c r="R327" s="32"/>
      <c r="T327" s="32">
        <f t="shared" si="46"/>
        <v>0</v>
      </c>
      <c r="U327" s="32">
        <f t="shared" si="47"/>
        <v>0</v>
      </c>
      <c r="V327" s="32"/>
    </row>
    <row r="328" spans="1:22" ht="13.8">
      <c r="A328" s="34" t="s">
        <v>369</v>
      </c>
      <c r="B328" s="35">
        <v>14.476265202040015</v>
      </c>
      <c r="C328" s="36">
        <v>3.6169828364950289</v>
      </c>
      <c r="D328" s="37">
        <v>0.5023378489326763</v>
      </c>
      <c r="E328" s="37">
        <v>0.5</v>
      </c>
      <c r="G328" s="38"/>
      <c r="H328" s="32">
        <f t="shared" si="40"/>
        <v>0</v>
      </c>
      <c r="I328" s="32">
        <f t="shared" si="41"/>
        <v>0</v>
      </c>
      <c r="J328" s="32"/>
      <c r="L328" s="32">
        <f t="shared" si="42"/>
        <v>0</v>
      </c>
      <c r="M328" s="32">
        <f t="shared" si="43"/>
        <v>0</v>
      </c>
      <c r="N328" s="32"/>
      <c r="O328" s="48">
        <v>3.6169828364950289</v>
      </c>
      <c r="P328" s="32">
        <f t="shared" si="44"/>
        <v>1.816947377711323</v>
      </c>
      <c r="Q328" s="32">
        <f t="shared" si="45"/>
        <v>1.8084914182475145</v>
      </c>
      <c r="R328" s="32"/>
      <c r="T328" s="32">
        <f t="shared" si="46"/>
        <v>0</v>
      </c>
      <c r="U328" s="32">
        <f t="shared" si="47"/>
        <v>0</v>
      </c>
      <c r="V328" s="32"/>
    </row>
    <row r="329" spans="1:22" ht="13.8">
      <c r="A329" s="34" t="s">
        <v>370</v>
      </c>
      <c r="B329" s="35">
        <v>10.72315940891853</v>
      </c>
      <c r="C329" s="36">
        <v>5.5792682926829249</v>
      </c>
      <c r="D329" s="37">
        <v>0.42475706465785823</v>
      </c>
      <c r="E329" s="37">
        <v>0.5</v>
      </c>
      <c r="G329" s="38"/>
      <c r="H329" s="32">
        <f t="shared" si="40"/>
        <v>0</v>
      </c>
      <c r="I329" s="32">
        <f t="shared" si="41"/>
        <v>0</v>
      </c>
      <c r="J329" s="32"/>
      <c r="L329" s="32">
        <f t="shared" si="42"/>
        <v>0</v>
      </c>
      <c r="M329" s="32">
        <f t="shared" si="43"/>
        <v>0</v>
      </c>
      <c r="N329" s="32"/>
      <c r="O329" s="48">
        <v>5.5792682926829249</v>
      </c>
      <c r="P329" s="32">
        <f t="shared" si="44"/>
        <v>2.3698336229386596</v>
      </c>
      <c r="Q329" s="32">
        <f t="shared" si="45"/>
        <v>2.7896341463414625</v>
      </c>
      <c r="R329" s="32"/>
      <c r="T329" s="32">
        <f t="shared" si="46"/>
        <v>0</v>
      </c>
      <c r="U329" s="32">
        <f t="shared" si="47"/>
        <v>0</v>
      </c>
      <c r="V329" s="32"/>
    </row>
    <row r="330" spans="1:22" ht="13.8">
      <c r="A330" s="34" t="s">
        <v>371</v>
      </c>
      <c r="B330" s="35">
        <v>8.2385249117300905</v>
      </c>
      <c r="C330" s="36">
        <v>4.203174603174598</v>
      </c>
      <c r="D330" s="37">
        <v>0.6517665747971213</v>
      </c>
      <c r="E330" s="37">
        <v>0.5</v>
      </c>
      <c r="G330" s="38"/>
      <c r="H330" s="32">
        <f t="shared" si="40"/>
        <v>0</v>
      </c>
      <c r="I330" s="32">
        <f t="shared" si="41"/>
        <v>0</v>
      </c>
      <c r="J330" s="32"/>
      <c r="L330" s="32">
        <f t="shared" si="42"/>
        <v>0</v>
      </c>
      <c r="M330" s="32">
        <f t="shared" si="43"/>
        <v>0</v>
      </c>
      <c r="N330" s="32"/>
      <c r="O330" s="48">
        <v>4.203174603174598</v>
      </c>
      <c r="P330" s="32">
        <f t="shared" si="44"/>
        <v>2.7394887143853572</v>
      </c>
      <c r="Q330" s="32">
        <f t="shared" si="45"/>
        <v>2.101587301587299</v>
      </c>
      <c r="R330" s="32"/>
      <c r="T330" s="32">
        <f t="shared" si="46"/>
        <v>0</v>
      </c>
      <c r="U330" s="32">
        <f t="shared" si="47"/>
        <v>0</v>
      </c>
      <c r="V330" s="32"/>
    </row>
    <row r="331" spans="1:22" ht="13.8">
      <c r="A331" s="34" t="s">
        <v>372</v>
      </c>
      <c r="B331" s="35">
        <v>12.750098077677521</v>
      </c>
      <c r="C331" s="36">
        <v>4.2841025641025707</v>
      </c>
      <c r="D331" s="37">
        <v>0.49804728166570217</v>
      </c>
      <c r="E331" s="37">
        <v>0.5</v>
      </c>
      <c r="G331" s="38"/>
      <c r="H331" s="32">
        <f t="shared" si="40"/>
        <v>0</v>
      </c>
      <c r="I331" s="32">
        <f t="shared" si="41"/>
        <v>0</v>
      </c>
      <c r="J331" s="32"/>
      <c r="L331" s="32">
        <f t="shared" si="42"/>
        <v>0</v>
      </c>
      <c r="M331" s="32">
        <f t="shared" si="43"/>
        <v>0</v>
      </c>
      <c r="N331" s="32"/>
      <c r="O331" s="48">
        <v>4.2841025641025707</v>
      </c>
      <c r="P331" s="32">
        <f t="shared" si="44"/>
        <v>2.1336856364283499</v>
      </c>
      <c r="Q331" s="32">
        <f t="shared" si="45"/>
        <v>2.1420512820512854</v>
      </c>
      <c r="R331" s="32"/>
      <c r="T331" s="32">
        <f t="shared" si="46"/>
        <v>0</v>
      </c>
      <c r="U331" s="32">
        <f t="shared" si="47"/>
        <v>0</v>
      </c>
      <c r="V331" s="32"/>
    </row>
    <row r="332" spans="1:22" ht="13.8">
      <c r="A332" s="34" t="s">
        <v>373</v>
      </c>
      <c r="B332" s="35">
        <v>16.843206486203741</v>
      </c>
      <c r="C332" s="36">
        <v>5.5046583850931805</v>
      </c>
      <c r="D332" s="37">
        <v>0.40486217342434944</v>
      </c>
      <c r="E332" s="37">
        <v>0.5</v>
      </c>
      <c r="G332" s="38"/>
      <c r="H332" s="32">
        <f t="shared" si="40"/>
        <v>0</v>
      </c>
      <c r="I332" s="32">
        <f t="shared" si="41"/>
        <v>0</v>
      </c>
      <c r="J332" s="32"/>
      <c r="L332" s="32">
        <f t="shared" si="42"/>
        <v>0</v>
      </c>
      <c r="M332" s="32">
        <f t="shared" si="43"/>
        <v>0</v>
      </c>
      <c r="N332" s="32"/>
      <c r="O332" s="48">
        <v>5.5046583850931805</v>
      </c>
      <c r="P332" s="32">
        <f t="shared" si="44"/>
        <v>2.2286279577473946</v>
      </c>
      <c r="Q332" s="32">
        <f t="shared" si="45"/>
        <v>2.7523291925465903</v>
      </c>
      <c r="R332" s="32"/>
      <c r="T332" s="32">
        <f t="shared" si="46"/>
        <v>0</v>
      </c>
      <c r="U332" s="32">
        <f t="shared" si="47"/>
        <v>0</v>
      </c>
      <c r="V332" s="32"/>
    </row>
    <row r="333" spans="1:22" ht="13.8">
      <c r="A333" s="34" t="s">
        <v>374</v>
      </c>
      <c r="B333" s="35">
        <v>19.51091931476396</v>
      </c>
      <c r="C333" s="36">
        <v>11.380697050938346</v>
      </c>
      <c r="D333" s="37">
        <v>0.22415672340710971</v>
      </c>
      <c r="E333" s="37">
        <v>0.2</v>
      </c>
      <c r="G333" s="38"/>
      <c r="H333" s="32">
        <f t="shared" si="40"/>
        <v>0</v>
      </c>
      <c r="I333" s="32">
        <f t="shared" si="41"/>
        <v>0</v>
      </c>
      <c r="J333" s="32"/>
      <c r="L333" s="32">
        <f t="shared" si="42"/>
        <v>0</v>
      </c>
      <c r="M333" s="32">
        <f t="shared" si="43"/>
        <v>0</v>
      </c>
      <c r="N333" s="32"/>
      <c r="O333" s="48">
        <v>16</v>
      </c>
      <c r="P333" s="32">
        <f t="shared" si="44"/>
        <v>3.5865075745137553</v>
      </c>
      <c r="Q333" s="32">
        <f t="shared" si="45"/>
        <v>3.2</v>
      </c>
      <c r="R333" s="32"/>
      <c r="T333" s="32">
        <f t="shared" si="46"/>
        <v>0</v>
      </c>
      <c r="U333" s="32">
        <f t="shared" si="47"/>
        <v>0</v>
      </c>
      <c r="V333" s="32"/>
    </row>
    <row r="334" spans="1:22" ht="13.8">
      <c r="A334" s="34" t="s">
        <v>375</v>
      </c>
      <c r="B334" s="35">
        <v>7.0746698051523476</v>
      </c>
      <c r="C334" s="36">
        <v>4.7578558225508374</v>
      </c>
      <c r="D334" s="37">
        <v>0.45496102871891536</v>
      </c>
      <c r="E334" s="37">
        <v>0.5</v>
      </c>
      <c r="G334" s="38"/>
      <c r="H334" s="32">
        <f t="shared" si="40"/>
        <v>0</v>
      </c>
      <c r="I334" s="32">
        <f t="shared" si="41"/>
        <v>0</v>
      </c>
      <c r="J334" s="32"/>
      <c r="L334" s="32">
        <f t="shared" si="42"/>
        <v>0</v>
      </c>
      <c r="M334" s="32">
        <f t="shared" si="43"/>
        <v>0</v>
      </c>
      <c r="N334" s="32"/>
      <c r="O334" s="48">
        <v>6</v>
      </c>
      <c r="P334" s="32">
        <f t="shared" si="44"/>
        <v>2.7297661723134921</v>
      </c>
      <c r="Q334" s="32">
        <f t="shared" si="45"/>
        <v>3</v>
      </c>
      <c r="R334" s="32"/>
      <c r="T334" s="32">
        <f t="shared" si="46"/>
        <v>0</v>
      </c>
      <c r="U334" s="32">
        <f t="shared" si="47"/>
        <v>0</v>
      </c>
      <c r="V334" s="32"/>
    </row>
    <row r="335" spans="1:22" ht="13.8">
      <c r="A335" s="34" t="s">
        <v>376</v>
      </c>
      <c r="B335" s="35">
        <v>10.35700274617497</v>
      </c>
      <c r="C335" s="36">
        <v>3.4797979797979797</v>
      </c>
      <c r="D335" s="37">
        <v>0.83220432799287869</v>
      </c>
      <c r="E335" s="30">
        <v>1</v>
      </c>
      <c r="G335" s="38"/>
      <c r="H335" s="32">
        <f t="shared" si="40"/>
        <v>0</v>
      </c>
      <c r="I335" s="32">
        <f t="shared" si="41"/>
        <v>0</v>
      </c>
      <c r="J335" s="32"/>
      <c r="L335" s="32">
        <f t="shared" si="42"/>
        <v>0</v>
      </c>
      <c r="M335" s="32">
        <f t="shared" si="43"/>
        <v>0</v>
      </c>
      <c r="N335" s="32"/>
      <c r="O335" s="48">
        <v>4</v>
      </c>
      <c r="P335" s="32">
        <f t="shared" si="44"/>
        <v>3.3288173119715148</v>
      </c>
      <c r="Q335" s="32">
        <f t="shared" si="45"/>
        <v>4</v>
      </c>
      <c r="R335" s="32"/>
      <c r="T335" s="32">
        <f t="shared" si="46"/>
        <v>0</v>
      </c>
      <c r="U335" s="32">
        <f t="shared" si="47"/>
        <v>0</v>
      </c>
      <c r="V335" s="32"/>
    </row>
    <row r="336" spans="1:22" ht="13.8">
      <c r="A336" s="34" t="s">
        <v>377</v>
      </c>
      <c r="B336" s="35">
        <v>16.424741728782529</v>
      </c>
      <c r="C336" s="36">
        <v>4.3439490445859796</v>
      </c>
      <c r="D336" s="37">
        <v>0.38586387510519166</v>
      </c>
      <c r="E336" s="37">
        <v>0.5</v>
      </c>
      <c r="G336" s="38"/>
      <c r="H336" s="32">
        <f t="shared" si="40"/>
        <v>0</v>
      </c>
      <c r="I336" s="32">
        <f t="shared" si="41"/>
        <v>0</v>
      </c>
      <c r="J336" s="32"/>
      <c r="L336" s="32">
        <f t="shared" si="42"/>
        <v>0</v>
      </c>
      <c r="M336" s="32">
        <f t="shared" si="43"/>
        <v>0</v>
      </c>
      <c r="N336" s="32"/>
      <c r="O336" s="48">
        <v>4.3439490445859796</v>
      </c>
      <c r="P336" s="32">
        <f t="shared" si="44"/>
        <v>1.676173011603441</v>
      </c>
      <c r="Q336" s="32">
        <f t="shared" si="45"/>
        <v>2.1719745222929898</v>
      </c>
      <c r="R336" s="32"/>
      <c r="T336" s="32">
        <f t="shared" si="46"/>
        <v>0</v>
      </c>
      <c r="U336" s="32">
        <f t="shared" si="47"/>
        <v>0</v>
      </c>
      <c r="V336" s="32"/>
    </row>
    <row r="337" spans="1:22" ht="13.8">
      <c r="A337" s="34" t="s">
        <v>378</v>
      </c>
      <c r="B337" s="35">
        <v>12.723944030338693</v>
      </c>
      <c r="C337" s="36">
        <v>10.119218910585815</v>
      </c>
      <c r="D337" s="37">
        <v>0.15086193506837917</v>
      </c>
      <c r="E337" s="37">
        <v>0.1</v>
      </c>
      <c r="G337" s="38"/>
      <c r="H337" s="32">
        <f t="shared" si="40"/>
        <v>0</v>
      </c>
      <c r="I337" s="32">
        <f t="shared" si="41"/>
        <v>0</v>
      </c>
      <c r="J337" s="32"/>
      <c r="L337" s="32">
        <f t="shared" si="42"/>
        <v>0</v>
      </c>
      <c r="M337" s="32">
        <f t="shared" si="43"/>
        <v>0</v>
      </c>
      <c r="N337" s="32"/>
      <c r="O337" s="48">
        <v>10.119218910585815</v>
      </c>
      <c r="P337" s="32">
        <f t="shared" si="44"/>
        <v>1.5266049462315117</v>
      </c>
      <c r="Q337" s="32">
        <f t="shared" si="45"/>
        <v>1.0119218910585814</v>
      </c>
      <c r="R337" s="32"/>
      <c r="T337" s="32">
        <f t="shared" si="46"/>
        <v>0</v>
      </c>
      <c r="U337" s="32">
        <f t="shared" si="47"/>
        <v>0</v>
      </c>
      <c r="V337" s="32"/>
    </row>
    <row r="338" spans="1:22" ht="13.8">
      <c r="A338" s="34" t="s">
        <v>379</v>
      </c>
      <c r="B338" s="35">
        <v>12.305479272917484</v>
      </c>
      <c r="C338" s="36">
        <v>10.844845908607859</v>
      </c>
      <c r="D338" s="37">
        <v>0.17011839566912756</v>
      </c>
      <c r="E338" s="37">
        <v>0.1</v>
      </c>
      <c r="G338" s="38"/>
      <c r="H338" s="32">
        <f t="shared" si="40"/>
        <v>0</v>
      </c>
      <c r="I338" s="32">
        <f t="shared" si="41"/>
        <v>0</v>
      </c>
      <c r="J338" s="32"/>
      <c r="L338" s="32">
        <f t="shared" si="42"/>
        <v>0</v>
      </c>
      <c r="M338" s="32">
        <f t="shared" si="43"/>
        <v>0</v>
      </c>
      <c r="N338" s="32"/>
      <c r="O338" s="48">
        <v>10</v>
      </c>
      <c r="P338" s="32">
        <f t="shared" si="44"/>
        <v>1.7011839566912756</v>
      </c>
      <c r="Q338" s="32">
        <f t="shared" si="45"/>
        <v>1</v>
      </c>
      <c r="R338" s="32"/>
      <c r="T338" s="32">
        <f t="shared" si="46"/>
        <v>0</v>
      </c>
      <c r="U338" s="32">
        <f t="shared" si="47"/>
        <v>0</v>
      </c>
      <c r="V338" s="32"/>
    </row>
    <row r="339" spans="1:22" ht="13.8">
      <c r="A339" s="34" t="s">
        <v>380</v>
      </c>
      <c r="B339" s="35">
        <v>15.247809598535373</v>
      </c>
      <c r="C339" s="36">
        <v>9.0377358490566042</v>
      </c>
      <c r="D339" s="37">
        <v>0.10719784133245688</v>
      </c>
      <c r="E339" s="37">
        <v>0.1</v>
      </c>
      <c r="G339" s="38"/>
      <c r="H339" s="32">
        <f t="shared" si="40"/>
        <v>0</v>
      </c>
      <c r="I339" s="32">
        <f t="shared" si="41"/>
        <v>0</v>
      </c>
      <c r="J339" s="32"/>
      <c r="L339" s="32">
        <f t="shared" si="42"/>
        <v>0</v>
      </c>
      <c r="M339" s="32">
        <f t="shared" si="43"/>
        <v>0</v>
      </c>
      <c r="N339" s="32"/>
      <c r="O339" s="48">
        <v>10</v>
      </c>
      <c r="P339" s="32">
        <f t="shared" si="44"/>
        <v>1.0719784133245689</v>
      </c>
      <c r="Q339" s="32">
        <f t="shared" si="45"/>
        <v>1</v>
      </c>
      <c r="R339" s="32"/>
      <c r="T339" s="32">
        <f t="shared" si="46"/>
        <v>0</v>
      </c>
      <c r="U339" s="32">
        <f t="shared" si="47"/>
        <v>0</v>
      </c>
      <c r="V339" s="32"/>
    </row>
    <row r="340" spans="1:22" ht="13.8">
      <c r="A340" s="34" t="s">
        <v>381</v>
      </c>
      <c r="B340" s="35">
        <v>21.577089054531189</v>
      </c>
      <c r="C340" s="36">
        <v>12.735757575757596</v>
      </c>
      <c r="D340" s="30">
        <v>9.9920673078182226E-2</v>
      </c>
      <c r="E340" s="37">
        <v>0.05</v>
      </c>
      <c r="G340" s="38"/>
      <c r="H340" s="32">
        <f t="shared" si="40"/>
        <v>0</v>
      </c>
      <c r="I340" s="32">
        <f t="shared" si="41"/>
        <v>0</v>
      </c>
      <c r="J340" s="32"/>
      <c r="L340" s="32">
        <f t="shared" si="42"/>
        <v>0</v>
      </c>
      <c r="M340" s="32">
        <f t="shared" si="43"/>
        <v>0</v>
      </c>
      <c r="N340" s="32"/>
      <c r="O340" s="48">
        <v>20</v>
      </c>
      <c r="P340" s="32">
        <f t="shared" si="44"/>
        <v>1.9984134615636444</v>
      </c>
      <c r="Q340" s="32">
        <f t="shared" si="45"/>
        <v>1</v>
      </c>
      <c r="R340" s="32"/>
      <c r="T340" s="32">
        <f t="shared" si="46"/>
        <v>0</v>
      </c>
      <c r="U340" s="32">
        <f t="shared" si="47"/>
        <v>0</v>
      </c>
      <c r="V340" s="32"/>
    </row>
    <row r="341" spans="1:22" ht="13.8">
      <c r="A341" s="34" t="s">
        <v>382</v>
      </c>
      <c r="B341" s="35">
        <v>8.9446841898783838</v>
      </c>
      <c r="C341" s="36">
        <v>2.0950292397660801</v>
      </c>
      <c r="D341" s="37">
        <v>0.4403191489361703</v>
      </c>
      <c r="E341" s="37">
        <v>0.5</v>
      </c>
      <c r="G341" s="38"/>
      <c r="H341" s="32">
        <f t="shared" si="40"/>
        <v>0</v>
      </c>
      <c r="I341" s="32">
        <f t="shared" si="41"/>
        <v>0</v>
      </c>
      <c r="J341" s="32"/>
      <c r="L341" s="32">
        <f t="shared" si="42"/>
        <v>0</v>
      </c>
      <c r="M341" s="32">
        <f t="shared" si="43"/>
        <v>0</v>
      </c>
      <c r="N341" s="32"/>
      <c r="O341" s="48">
        <v>2.0950292397660801</v>
      </c>
      <c r="P341" s="32">
        <f t="shared" si="44"/>
        <v>0.92248149185019224</v>
      </c>
      <c r="Q341" s="32">
        <f t="shared" si="45"/>
        <v>1.0475146198830401</v>
      </c>
      <c r="R341" s="32"/>
      <c r="T341" s="32">
        <f t="shared" si="46"/>
        <v>0</v>
      </c>
      <c r="U341" s="32">
        <f t="shared" si="47"/>
        <v>0</v>
      </c>
      <c r="V341" s="32"/>
    </row>
    <row r="342" spans="1:22" ht="13.8">
      <c r="A342" s="34" t="s">
        <v>383</v>
      </c>
      <c r="B342" s="35">
        <v>0.85000653851183461</v>
      </c>
      <c r="C342" s="36">
        <v>2.5230769230769243</v>
      </c>
      <c r="D342" s="37">
        <v>0.61000566893424035</v>
      </c>
      <c r="E342" s="30">
        <v>1</v>
      </c>
      <c r="G342" s="38"/>
      <c r="H342" s="32">
        <f t="shared" si="40"/>
        <v>0</v>
      </c>
      <c r="I342" s="32">
        <f t="shared" si="41"/>
        <v>0</v>
      </c>
      <c r="J342" s="32"/>
      <c r="L342" s="32">
        <f t="shared" si="42"/>
        <v>0</v>
      </c>
      <c r="M342" s="32">
        <f t="shared" si="43"/>
        <v>0</v>
      </c>
      <c r="N342" s="32"/>
      <c r="O342" s="48">
        <v>2</v>
      </c>
      <c r="P342" s="32">
        <f t="shared" si="44"/>
        <v>1.2200113378684807</v>
      </c>
      <c r="Q342" s="32">
        <f t="shared" si="45"/>
        <v>2</v>
      </c>
      <c r="R342" s="32"/>
      <c r="T342" s="32">
        <f t="shared" si="46"/>
        <v>0</v>
      </c>
      <c r="U342" s="32">
        <f t="shared" si="47"/>
        <v>0</v>
      </c>
      <c r="V342" s="32"/>
    </row>
    <row r="343" spans="1:22" ht="13.8">
      <c r="A343" s="34" t="s">
        <v>384</v>
      </c>
      <c r="B343" s="35">
        <v>13.927030207924677</v>
      </c>
      <c r="C343" s="36">
        <v>3.2647887323943614</v>
      </c>
      <c r="D343" s="37">
        <v>0.34514090401785702</v>
      </c>
      <c r="E343" s="37">
        <v>0.25</v>
      </c>
      <c r="G343" s="38"/>
      <c r="H343" s="32">
        <f t="shared" si="40"/>
        <v>0</v>
      </c>
      <c r="I343" s="32">
        <f t="shared" si="41"/>
        <v>0</v>
      </c>
      <c r="J343" s="32"/>
      <c r="L343" s="32">
        <f t="shared" si="42"/>
        <v>0</v>
      </c>
      <c r="M343" s="32">
        <f t="shared" si="43"/>
        <v>0</v>
      </c>
      <c r="N343" s="32"/>
      <c r="O343" s="48">
        <v>4</v>
      </c>
      <c r="P343" s="32">
        <f t="shared" si="44"/>
        <v>1.3805636160714281</v>
      </c>
      <c r="Q343" s="32">
        <f t="shared" si="45"/>
        <v>1</v>
      </c>
      <c r="R343" s="32"/>
      <c r="T343" s="32">
        <f t="shared" si="46"/>
        <v>0</v>
      </c>
      <c r="U343" s="32">
        <f t="shared" si="47"/>
        <v>0</v>
      </c>
      <c r="V343" s="32"/>
    </row>
    <row r="344" spans="1:22" ht="13.8">
      <c r="A344" s="34" t="s">
        <v>385</v>
      </c>
      <c r="B344" s="35">
        <v>8.6569896691513009</v>
      </c>
      <c r="C344" s="36">
        <v>2.4622356495468294</v>
      </c>
      <c r="D344" s="37">
        <v>0.34496996730867691</v>
      </c>
      <c r="E344" s="37">
        <v>0.5</v>
      </c>
      <c r="G344" s="38"/>
      <c r="H344" s="32">
        <f t="shared" si="40"/>
        <v>0</v>
      </c>
      <c r="I344" s="32">
        <f t="shared" si="41"/>
        <v>0</v>
      </c>
      <c r="J344" s="32"/>
      <c r="L344" s="32">
        <f t="shared" si="42"/>
        <v>0</v>
      </c>
      <c r="M344" s="32">
        <f t="shared" si="43"/>
        <v>0</v>
      </c>
      <c r="N344" s="32"/>
      <c r="O344" s="48">
        <v>4</v>
      </c>
      <c r="P344" s="32">
        <f t="shared" si="44"/>
        <v>1.3798798692347076</v>
      </c>
      <c r="Q344" s="32">
        <f t="shared" si="45"/>
        <v>2</v>
      </c>
      <c r="R344" s="32"/>
      <c r="T344" s="32">
        <f t="shared" si="46"/>
        <v>0</v>
      </c>
      <c r="U344" s="32">
        <f t="shared" si="47"/>
        <v>0</v>
      </c>
      <c r="V344" s="32"/>
    </row>
    <row r="345" spans="1:22" ht="13.8">
      <c r="A345" s="34" t="s">
        <v>386</v>
      </c>
      <c r="B345" s="35">
        <v>6.3554335033346412</v>
      </c>
      <c r="C345" s="36">
        <v>1.7386831275720169</v>
      </c>
      <c r="D345" s="30">
        <v>1.7422458172458162</v>
      </c>
      <c r="E345" s="30">
        <v>1</v>
      </c>
      <c r="G345" s="38"/>
      <c r="H345" s="32">
        <f t="shared" si="40"/>
        <v>0</v>
      </c>
      <c r="I345" s="32">
        <f t="shared" si="41"/>
        <v>0</v>
      </c>
      <c r="J345" s="32"/>
      <c r="L345" s="32">
        <f t="shared" si="42"/>
        <v>0</v>
      </c>
      <c r="M345" s="32">
        <f t="shared" si="43"/>
        <v>0</v>
      </c>
      <c r="N345" s="32"/>
      <c r="P345" s="32">
        <f t="shared" si="44"/>
        <v>0</v>
      </c>
      <c r="Q345" s="32">
        <f t="shared" si="45"/>
        <v>0</v>
      </c>
      <c r="R345" s="32"/>
      <c r="T345" s="32">
        <f t="shared" si="46"/>
        <v>0</v>
      </c>
      <c r="U345" s="32">
        <f t="shared" si="47"/>
        <v>0</v>
      </c>
      <c r="V345" s="32"/>
    </row>
    <row r="346" spans="1:22" ht="13.8">
      <c r="A346" s="34" t="s">
        <v>387</v>
      </c>
      <c r="B346" s="35">
        <v>10.670851314240878</v>
      </c>
      <c r="C346" s="36">
        <v>2.0465686274509802</v>
      </c>
      <c r="D346" s="37">
        <v>0.66624228395061724</v>
      </c>
      <c r="E346" s="37">
        <v>0.5</v>
      </c>
      <c r="G346" s="38"/>
      <c r="H346" s="32">
        <f t="shared" si="40"/>
        <v>0</v>
      </c>
      <c r="I346" s="32">
        <f t="shared" si="41"/>
        <v>0</v>
      </c>
      <c r="J346" s="32"/>
      <c r="L346" s="32">
        <f t="shared" si="42"/>
        <v>0</v>
      </c>
      <c r="M346" s="32">
        <f t="shared" si="43"/>
        <v>0</v>
      </c>
      <c r="N346" s="32"/>
      <c r="P346" s="32">
        <f t="shared" si="44"/>
        <v>0</v>
      </c>
      <c r="Q346" s="32">
        <f t="shared" si="45"/>
        <v>0</v>
      </c>
      <c r="R346" s="32"/>
      <c r="T346" s="32">
        <f t="shared" si="46"/>
        <v>0</v>
      </c>
      <c r="U346" s="32">
        <f t="shared" si="47"/>
        <v>0</v>
      </c>
      <c r="V346" s="32"/>
    </row>
    <row r="347" spans="1:22" ht="13.8">
      <c r="A347" s="34" t="s">
        <v>388</v>
      </c>
      <c r="B347" s="35">
        <v>16.673205178501373</v>
      </c>
      <c r="C347" s="36">
        <v>2.4329411764705884</v>
      </c>
      <c r="D347" s="37">
        <v>0.30759457441513194</v>
      </c>
      <c r="E347" s="37">
        <v>0.5</v>
      </c>
      <c r="G347" s="38"/>
      <c r="H347" s="32">
        <f t="shared" si="40"/>
        <v>0</v>
      </c>
      <c r="I347" s="32">
        <f t="shared" si="41"/>
        <v>0</v>
      </c>
      <c r="J347" s="32"/>
      <c r="L347" s="32">
        <f t="shared" si="42"/>
        <v>0</v>
      </c>
      <c r="M347" s="32">
        <f t="shared" si="43"/>
        <v>0</v>
      </c>
      <c r="N347" s="32"/>
      <c r="P347" s="32">
        <f t="shared" si="44"/>
        <v>0</v>
      </c>
      <c r="Q347" s="32">
        <f t="shared" si="45"/>
        <v>0</v>
      </c>
      <c r="R347" s="32"/>
      <c r="T347" s="32">
        <f t="shared" si="46"/>
        <v>0</v>
      </c>
      <c r="U347" s="32">
        <f t="shared" si="47"/>
        <v>0</v>
      </c>
      <c r="V347" s="32"/>
    </row>
    <row r="348" spans="1:22" ht="13.8">
      <c r="A348" s="34" t="s">
        <v>389</v>
      </c>
      <c r="B348" s="35">
        <v>5.453118870145155</v>
      </c>
      <c r="C348" s="36">
        <v>1.9592326139088725</v>
      </c>
      <c r="D348" s="37">
        <v>0.84011243386243395</v>
      </c>
      <c r="E348" s="30">
        <v>1</v>
      </c>
      <c r="G348" s="38"/>
      <c r="H348" s="32">
        <f t="shared" si="40"/>
        <v>0</v>
      </c>
      <c r="I348" s="32">
        <f t="shared" si="41"/>
        <v>0</v>
      </c>
      <c r="J348" s="32"/>
      <c r="L348" s="32">
        <f t="shared" si="42"/>
        <v>0</v>
      </c>
      <c r="M348" s="32">
        <f t="shared" si="43"/>
        <v>0</v>
      </c>
      <c r="N348" s="32"/>
      <c r="P348" s="32">
        <f t="shared" si="44"/>
        <v>0</v>
      </c>
      <c r="Q348" s="32">
        <f t="shared" si="45"/>
        <v>0</v>
      </c>
      <c r="R348" s="32"/>
      <c r="T348" s="32">
        <f t="shared" si="46"/>
        <v>0</v>
      </c>
      <c r="U348" s="32">
        <f t="shared" si="47"/>
        <v>0</v>
      </c>
      <c r="V348" s="32"/>
    </row>
    <row r="349" spans="1:22" ht="13.8">
      <c r="A349" s="34" t="s">
        <v>390</v>
      </c>
      <c r="B349" s="35">
        <v>10.971622858637375</v>
      </c>
      <c r="C349" s="36">
        <v>3.7759237187127521</v>
      </c>
      <c r="D349" s="30">
        <v>0.52228510226644509</v>
      </c>
      <c r="E349" s="37">
        <v>0.5</v>
      </c>
      <c r="G349" s="38"/>
      <c r="H349" s="32">
        <f t="shared" si="40"/>
        <v>0</v>
      </c>
      <c r="I349" s="32">
        <f t="shared" si="41"/>
        <v>0</v>
      </c>
      <c r="J349" s="32"/>
      <c r="L349" s="32">
        <f t="shared" si="42"/>
        <v>0</v>
      </c>
      <c r="M349" s="32">
        <f t="shared" si="43"/>
        <v>0</v>
      </c>
      <c r="N349" s="32"/>
      <c r="P349" s="32">
        <f t="shared" si="44"/>
        <v>0</v>
      </c>
      <c r="Q349" s="32">
        <f t="shared" si="45"/>
        <v>0</v>
      </c>
      <c r="R349" s="32"/>
      <c r="T349" s="32">
        <f t="shared" si="46"/>
        <v>0</v>
      </c>
      <c r="U349" s="32">
        <f t="shared" si="47"/>
        <v>0</v>
      </c>
      <c r="V349" s="32"/>
    </row>
    <row r="350" spans="1:22" ht="13.8">
      <c r="A350" s="34" t="s">
        <v>391</v>
      </c>
      <c r="B350" s="35">
        <v>17.95475349810383</v>
      </c>
      <c r="C350" s="36">
        <v>3.4923525127458137</v>
      </c>
      <c r="D350" s="30">
        <v>0.51149723778400247</v>
      </c>
      <c r="E350" s="37">
        <v>0.5</v>
      </c>
      <c r="G350" s="38"/>
      <c r="H350" s="32">
        <f t="shared" si="40"/>
        <v>0</v>
      </c>
      <c r="I350" s="32">
        <f t="shared" si="41"/>
        <v>0</v>
      </c>
      <c r="J350" s="32"/>
      <c r="L350" s="32">
        <f t="shared" si="42"/>
        <v>0</v>
      </c>
      <c r="M350" s="32">
        <f t="shared" si="43"/>
        <v>0</v>
      </c>
      <c r="N350" s="32"/>
      <c r="O350" s="43">
        <v>10</v>
      </c>
      <c r="P350" s="32">
        <f t="shared" si="44"/>
        <v>5.1149723778400249</v>
      </c>
      <c r="Q350" s="32">
        <f t="shared" si="45"/>
        <v>5</v>
      </c>
      <c r="R350" s="32"/>
      <c r="T350" s="32">
        <f t="shared" si="46"/>
        <v>0</v>
      </c>
      <c r="U350" s="32">
        <f t="shared" si="47"/>
        <v>0</v>
      </c>
      <c r="V350" s="32"/>
    </row>
    <row r="351" spans="1:22" ht="13.8">
      <c r="A351" s="34" t="s">
        <v>392</v>
      </c>
      <c r="B351" s="35">
        <v>12.030861775859815</v>
      </c>
      <c r="C351" s="36">
        <v>2.1499999999999986</v>
      </c>
      <c r="D351" s="30">
        <v>0.38433032355154267</v>
      </c>
      <c r="E351" s="37">
        <v>0.5</v>
      </c>
      <c r="G351" s="38"/>
      <c r="H351" s="32">
        <f t="shared" si="40"/>
        <v>0</v>
      </c>
      <c r="I351" s="32">
        <f t="shared" si="41"/>
        <v>0</v>
      </c>
      <c r="J351" s="32"/>
      <c r="L351" s="32">
        <f t="shared" si="42"/>
        <v>0</v>
      </c>
      <c r="M351" s="32">
        <f t="shared" si="43"/>
        <v>0</v>
      </c>
      <c r="N351" s="32"/>
      <c r="O351" s="43">
        <v>2</v>
      </c>
      <c r="P351" s="32">
        <f t="shared" si="44"/>
        <v>0.76866064710308535</v>
      </c>
      <c r="Q351" s="32">
        <f t="shared" si="45"/>
        <v>1</v>
      </c>
      <c r="R351" s="32"/>
      <c r="T351" s="32">
        <f t="shared" si="46"/>
        <v>0</v>
      </c>
      <c r="U351" s="32">
        <f t="shared" si="47"/>
        <v>0</v>
      </c>
      <c r="V351" s="32"/>
    </row>
    <row r="352" spans="1:22" ht="13.8">
      <c r="A352" s="34" t="s">
        <v>393</v>
      </c>
      <c r="B352" s="35">
        <v>9.5985353733490264</v>
      </c>
      <c r="C352" s="36">
        <v>1.7493188010899186</v>
      </c>
      <c r="D352" s="30">
        <v>0.41450803212851384</v>
      </c>
      <c r="E352" s="37">
        <v>0.5</v>
      </c>
      <c r="G352" s="38"/>
      <c r="H352" s="32">
        <f t="shared" si="40"/>
        <v>0</v>
      </c>
      <c r="I352" s="32">
        <f t="shared" si="41"/>
        <v>0</v>
      </c>
      <c r="J352" s="32"/>
      <c r="L352" s="32">
        <f t="shared" si="42"/>
        <v>0</v>
      </c>
      <c r="M352" s="32">
        <f t="shared" si="43"/>
        <v>0</v>
      </c>
      <c r="N352" s="32"/>
      <c r="P352" s="32">
        <f t="shared" si="44"/>
        <v>0</v>
      </c>
      <c r="Q352" s="32">
        <f t="shared" si="45"/>
        <v>0</v>
      </c>
      <c r="R352" s="32"/>
      <c r="T352" s="32">
        <f t="shared" si="46"/>
        <v>0</v>
      </c>
      <c r="U352" s="32">
        <f t="shared" si="47"/>
        <v>0</v>
      </c>
      <c r="V352" s="32"/>
    </row>
    <row r="353" spans="1:22" ht="13.8">
      <c r="A353" s="34" t="s">
        <v>394</v>
      </c>
      <c r="B353" s="35">
        <v>0.52308094677651373</v>
      </c>
      <c r="C353" s="36">
        <v>1.55</v>
      </c>
      <c r="D353" s="37">
        <v>0.75166666666666682</v>
      </c>
      <c r="E353" s="37">
        <v>0.5</v>
      </c>
      <c r="G353" s="38"/>
      <c r="H353" s="32">
        <f t="shared" si="40"/>
        <v>0</v>
      </c>
      <c r="I353" s="32">
        <f t="shared" si="41"/>
        <v>0</v>
      </c>
      <c r="J353" s="32"/>
      <c r="L353" s="32">
        <f t="shared" si="42"/>
        <v>0</v>
      </c>
      <c r="M353" s="32">
        <f t="shared" si="43"/>
        <v>0</v>
      </c>
      <c r="N353" s="32"/>
      <c r="P353" s="32">
        <f t="shared" si="44"/>
        <v>0</v>
      </c>
      <c r="Q353" s="32">
        <f t="shared" si="45"/>
        <v>0</v>
      </c>
      <c r="R353" s="32"/>
      <c r="T353" s="32">
        <f t="shared" si="46"/>
        <v>0</v>
      </c>
      <c r="U353" s="32">
        <f t="shared" si="47"/>
        <v>0</v>
      </c>
      <c r="V353" s="32"/>
    </row>
    <row r="354" spans="1:22" ht="13.8">
      <c r="A354" s="34" t="s">
        <v>395</v>
      </c>
      <c r="B354" s="35">
        <v>0.74539034915653202</v>
      </c>
      <c r="C354" s="36">
        <v>1.9122807017543859</v>
      </c>
      <c r="D354" s="30">
        <v>0.69666666666666666</v>
      </c>
      <c r="E354" s="30">
        <v>0.5</v>
      </c>
      <c r="G354" s="38"/>
      <c r="H354" s="32">
        <f t="shared" si="40"/>
        <v>0</v>
      </c>
      <c r="I354" s="32">
        <f t="shared" si="41"/>
        <v>0</v>
      </c>
      <c r="J354" s="32"/>
      <c r="L354" s="32">
        <f t="shared" si="42"/>
        <v>0</v>
      </c>
      <c r="M354" s="32">
        <f t="shared" si="43"/>
        <v>0</v>
      </c>
      <c r="N354" s="32"/>
      <c r="P354" s="32">
        <f t="shared" si="44"/>
        <v>0</v>
      </c>
      <c r="Q354" s="32">
        <f t="shared" si="45"/>
        <v>0</v>
      </c>
      <c r="R354" s="32"/>
      <c r="T354" s="32">
        <f t="shared" si="46"/>
        <v>0</v>
      </c>
      <c r="U354" s="32">
        <f t="shared" si="47"/>
        <v>0</v>
      </c>
      <c r="V354" s="32"/>
    </row>
    <row r="355" spans="1:22" ht="13.8">
      <c r="A355" s="34" t="s">
        <v>396</v>
      </c>
      <c r="B355" s="35">
        <v>1.8569373610566235</v>
      </c>
      <c r="C355" s="36">
        <v>6.6549295774647907</v>
      </c>
      <c r="D355" s="30">
        <v>5.1450668111231481</v>
      </c>
      <c r="E355" s="30">
        <v>1</v>
      </c>
      <c r="G355" s="38"/>
      <c r="H355" s="32">
        <f t="shared" si="40"/>
        <v>0</v>
      </c>
      <c r="I355" s="32">
        <f t="shared" si="41"/>
        <v>0</v>
      </c>
      <c r="J355" s="32"/>
      <c r="L355" s="32">
        <f t="shared" si="42"/>
        <v>0</v>
      </c>
      <c r="M355" s="32">
        <f t="shared" si="43"/>
        <v>0</v>
      </c>
      <c r="N355" s="32"/>
      <c r="P355" s="32">
        <f t="shared" si="44"/>
        <v>0</v>
      </c>
      <c r="Q355" s="32">
        <f t="shared" si="45"/>
        <v>0</v>
      </c>
      <c r="R355" s="32"/>
      <c r="T355" s="32">
        <f t="shared" si="46"/>
        <v>0</v>
      </c>
      <c r="U355" s="32">
        <f t="shared" si="47"/>
        <v>0</v>
      </c>
      <c r="V355" s="32"/>
    </row>
    <row r="356" spans="1:22" ht="13.8">
      <c r="A356" s="34" t="s">
        <v>397</v>
      </c>
      <c r="B356" s="35">
        <v>0.5361579704459265</v>
      </c>
      <c r="C356" s="36">
        <v>6.9024390243902447</v>
      </c>
      <c r="D356" s="30">
        <v>11.809126984126982</v>
      </c>
      <c r="E356" s="30">
        <v>1</v>
      </c>
      <c r="G356" s="38"/>
      <c r="H356" s="32">
        <f t="shared" si="40"/>
        <v>0</v>
      </c>
      <c r="I356" s="32">
        <f t="shared" si="41"/>
        <v>0</v>
      </c>
      <c r="J356" s="32"/>
      <c r="L356" s="32">
        <f t="shared" si="42"/>
        <v>0</v>
      </c>
      <c r="M356" s="32">
        <f t="shared" si="43"/>
        <v>0</v>
      </c>
      <c r="N356" s="32"/>
      <c r="P356" s="32">
        <f t="shared" si="44"/>
        <v>0</v>
      </c>
      <c r="Q356" s="32">
        <f t="shared" si="45"/>
        <v>0</v>
      </c>
      <c r="R356" s="32"/>
      <c r="T356" s="32">
        <f t="shared" si="46"/>
        <v>0</v>
      </c>
      <c r="U356" s="32">
        <f t="shared" si="47"/>
        <v>0</v>
      </c>
      <c r="V356" s="32"/>
    </row>
    <row r="357" spans="1:22" ht="13.8">
      <c r="A357" s="34" t="s">
        <v>398</v>
      </c>
      <c r="B357" s="35">
        <v>0.31384856806590822</v>
      </c>
      <c r="C357" s="36">
        <v>8.0833333333333339</v>
      </c>
      <c r="D357" s="30">
        <v>4.5</v>
      </c>
      <c r="E357" s="30">
        <v>1</v>
      </c>
      <c r="G357" s="38"/>
      <c r="H357" s="32">
        <f t="shared" si="40"/>
        <v>0</v>
      </c>
      <c r="I357" s="32">
        <f t="shared" si="41"/>
        <v>0</v>
      </c>
      <c r="J357" s="32"/>
      <c r="L357" s="32">
        <f t="shared" si="42"/>
        <v>0</v>
      </c>
      <c r="M357" s="32">
        <f t="shared" si="43"/>
        <v>0</v>
      </c>
      <c r="N357" s="32"/>
      <c r="P357" s="32">
        <f t="shared" si="44"/>
        <v>0</v>
      </c>
      <c r="Q357" s="32">
        <f t="shared" si="45"/>
        <v>0</v>
      </c>
      <c r="R357" s="32"/>
      <c r="T357" s="32">
        <f t="shared" si="46"/>
        <v>0</v>
      </c>
      <c r="U357" s="32">
        <f t="shared" si="47"/>
        <v>0</v>
      </c>
      <c r="V357" s="32"/>
    </row>
    <row r="358" spans="1:22" ht="13.8">
      <c r="A358" s="34" t="s">
        <v>399</v>
      </c>
      <c r="B358" s="35">
        <v>0.18307833137177978</v>
      </c>
      <c r="C358" s="36">
        <v>3.7142857142857149</v>
      </c>
      <c r="D358" s="30">
        <v>6</v>
      </c>
      <c r="E358" s="30">
        <v>1</v>
      </c>
      <c r="G358" s="38"/>
      <c r="H358" s="32">
        <f t="shared" si="40"/>
        <v>0</v>
      </c>
      <c r="I358" s="32">
        <f t="shared" si="41"/>
        <v>0</v>
      </c>
      <c r="J358" s="32"/>
      <c r="L358" s="32">
        <f t="shared" si="42"/>
        <v>0</v>
      </c>
      <c r="M358" s="32">
        <f t="shared" si="43"/>
        <v>0</v>
      </c>
      <c r="N358" s="32"/>
      <c r="P358" s="32">
        <f t="shared" si="44"/>
        <v>0</v>
      </c>
      <c r="Q358" s="32">
        <f t="shared" si="45"/>
        <v>0</v>
      </c>
      <c r="R358" s="32"/>
      <c r="T358" s="32">
        <f t="shared" si="46"/>
        <v>0</v>
      </c>
      <c r="U358" s="32">
        <f t="shared" si="47"/>
        <v>0</v>
      </c>
      <c r="V358" s="32"/>
    </row>
    <row r="359" spans="1:22" ht="14.4" thickBot="1">
      <c r="A359" s="49" t="s">
        <v>400</v>
      </c>
      <c r="B359" s="50">
        <v>0.13077023669412843</v>
      </c>
      <c r="C359" s="51">
        <v>3.5</v>
      </c>
      <c r="D359" s="52">
        <v>2.125</v>
      </c>
      <c r="E359" s="52">
        <v>0.5</v>
      </c>
      <c r="G359" s="38"/>
      <c r="H359" s="32">
        <f t="shared" si="40"/>
        <v>0</v>
      </c>
      <c r="I359" s="32">
        <f t="shared" si="41"/>
        <v>0</v>
      </c>
      <c r="J359" s="32"/>
      <c r="L359" s="32">
        <f t="shared" si="42"/>
        <v>0</v>
      </c>
      <c r="M359" s="32">
        <f t="shared" si="43"/>
        <v>0</v>
      </c>
      <c r="N359" s="32"/>
      <c r="P359" s="32">
        <f t="shared" si="44"/>
        <v>0</v>
      </c>
      <c r="Q359" s="32">
        <f t="shared" si="45"/>
        <v>0</v>
      </c>
      <c r="R359" s="32"/>
      <c r="T359" s="32">
        <f t="shared" si="46"/>
        <v>0</v>
      </c>
      <c r="U359" s="32">
        <f t="shared" si="47"/>
        <v>0</v>
      </c>
      <c r="V359" s="32"/>
    </row>
    <row r="360" spans="1:22" ht="13.8" thickTop="1">
      <c r="P360" s="32"/>
      <c r="Q360" s="32"/>
      <c r="R360" s="32"/>
      <c r="T360" s="32"/>
      <c r="U360" s="32"/>
      <c r="V360" s="32"/>
    </row>
    <row r="361" spans="1:22">
      <c r="G361" s="278" t="s">
        <v>39</v>
      </c>
      <c r="H361" s="278"/>
      <c r="I361" s="278"/>
      <c r="K361" s="278" t="s">
        <v>401</v>
      </c>
      <c r="L361" s="278"/>
      <c r="M361" s="278"/>
      <c r="O361" s="278" t="s">
        <v>41</v>
      </c>
      <c r="P361" s="278"/>
      <c r="Q361" s="278"/>
      <c r="S361" s="278" t="s">
        <v>42</v>
      </c>
      <c r="T361" s="278"/>
      <c r="U361" s="278"/>
    </row>
    <row r="362" spans="1:22">
      <c r="H362" s="10" t="s">
        <v>44</v>
      </c>
      <c r="I362" s="10" t="s">
        <v>402</v>
      </c>
      <c r="L362" s="10" t="s">
        <v>44</v>
      </c>
      <c r="M362" s="10" t="s">
        <v>402</v>
      </c>
      <c r="P362" s="10" t="s">
        <v>44</v>
      </c>
      <c r="Q362" s="10" t="s">
        <v>402</v>
      </c>
      <c r="T362" s="10" t="s">
        <v>44</v>
      </c>
      <c r="U362" s="10" t="s">
        <v>402</v>
      </c>
    </row>
    <row r="363" spans="1:22" ht="66">
      <c r="G363" s="53" t="s">
        <v>403</v>
      </c>
      <c r="H363" s="54">
        <f>+SUM(H4:H7,H34:H49,H9,H14)</f>
        <v>91.854556412053839</v>
      </c>
      <c r="I363" s="55">
        <f>+SUM(I4:I7,I34:I49,I9,I14)</f>
        <v>47</v>
      </c>
      <c r="J363" s="54"/>
      <c r="K363" s="33" t="s">
        <v>404</v>
      </c>
      <c r="L363" s="54">
        <f>+L4</f>
        <v>18.930838180682922</v>
      </c>
      <c r="M363" s="55">
        <f>+M4</f>
        <v>20</v>
      </c>
      <c r="N363" s="54"/>
      <c r="O363" s="53" t="s">
        <v>405</v>
      </c>
      <c r="P363" s="32">
        <f>+SUM(P11:P15)</f>
        <v>18.923561421733357</v>
      </c>
      <c r="Q363" s="56">
        <f>+SUM(Q11:Q15)</f>
        <v>13</v>
      </c>
      <c r="R363" s="32">
        <f>+(Q363+P363)/2</f>
        <v>15.961780710866678</v>
      </c>
      <c r="S363" s="33" t="s">
        <v>406</v>
      </c>
      <c r="T363" s="32">
        <f>+SUM(T32,T46)</f>
        <v>45.25536810314005</v>
      </c>
      <c r="U363" s="56">
        <f>+ROUND(SUM(U32,U46),0)</f>
        <v>30</v>
      </c>
    </row>
    <row r="364" spans="1:22" ht="39.6">
      <c r="G364" s="57" t="s">
        <v>407</v>
      </c>
      <c r="H364" s="54">
        <f>+H99+H107</f>
        <v>24.23419262045261</v>
      </c>
      <c r="I364" s="55">
        <f>+I99+I107</f>
        <v>25</v>
      </c>
      <c r="J364" s="54"/>
      <c r="K364" s="40" t="s">
        <v>408</v>
      </c>
      <c r="L364" s="54">
        <f>+SUM(L59:L60)</f>
        <v>19.451152660347812</v>
      </c>
      <c r="M364" s="55">
        <f>+SUM(M59:M60)</f>
        <v>20</v>
      </c>
      <c r="N364" s="54"/>
      <c r="O364" s="57" t="s">
        <v>409</v>
      </c>
      <c r="P364" s="32">
        <f>+SUM(P205:P218)</f>
        <v>17.07075494094622</v>
      </c>
      <c r="Q364" s="56">
        <f>+ROUND(SUM(Q205:Q218),0)</f>
        <v>11</v>
      </c>
      <c r="R364" s="32"/>
      <c r="S364" s="40" t="s">
        <v>410</v>
      </c>
      <c r="T364" s="32">
        <f>+SUM(T271)</f>
        <v>21.058381228896497</v>
      </c>
      <c r="U364" s="56">
        <f>+SUM(U271)</f>
        <v>10</v>
      </c>
    </row>
    <row r="365" spans="1:22" ht="66">
      <c r="G365" s="10" t="s">
        <v>411</v>
      </c>
      <c r="H365" s="58" t="s">
        <v>412</v>
      </c>
      <c r="I365" s="58" t="s">
        <v>412</v>
      </c>
      <c r="J365" s="58"/>
      <c r="K365" s="59" t="s">
        <v>413</v>
      </c>
      <c r="L365" s="54">
        <f>+SUM(L81:L88)</f>
        <v>54.291347625055309</v>
      </c>
      <c r="M365" s="55">
        <f>+ROUND(SUM(M81:M88),0)</f>
        <v>45</v>
      </c>
      <c r="N365" s="54"/>
      <c r="O365" s="43" t="s">
        <v>414</v>
      </c>
      <c r="P365" s="32">
        <f>+SUM(P326:P351,P243:P322)</f>
        <v>73.536911129811628</v>
      </c>
      <c r="Q365" s="56">
        <f>+ROUND(SUM(Q326:Q351,Q243:Q322),0)</f>
        <v>71</v>
      </c>
      <c r="R365" s="32"/>
      <c r="S365" s="43" t="s">
        <v>415</v>
      </c>
      <c r="T365" s="32">
        <f>+SUM(T248:T267,T272:T297,T301:T308)</f>
        <v>413.06302501338371</v>
      </c>
      <c r="U365" s="60">
        <f>+ROUND(SUM(U248:U267,U272:U297,U301:U308),0)</f>
        <v>365</v>
      </c>
    </row>
    <row r="366" spans="1:22" ht="66">
      <c r="G366" s="59" t="s">
        <v>416</v>
      </c>
      <c r="H366" s="54">
        <f>+SUM(H119:H130)</f>
        <v>27.469975023738488</v>
      </c>
      <c r="I366" s="55">
        <f>+SUM(I119:I130)</f>
        <v>25</v>
      </c>
      <c r="J366" s="54"/>
      <c r="K366" s="42" t="s">
        <v>417</v>
      </c>
      <c r="L366" s="54">
        <f>+L35</f>
        <v>12.995188265535228</v>
      </c>
      <c r="M366" s="55">
        <f>+M35</f>
        <v>5</v>
      </c>
      <c r="N366" s="54"/>
      <c r="O366" s="61" t="s">
        <v>418</v>
      </c>
      <c r="P366" s="32">
        <f>+SUM(P50:P111,P149,P241:P242,P325)</f>
        <v>43.154965653430665</v>
      </c>
      <c r="Q366" s="56">
        <f>+ROUND(SUM(Q50:Q111,Q149,Q241:Q242,Q325),0)</f>
        <v>25</v>
      </c>
      <c r="R366" s="32"/>
      <c r="S366" s="42" t="s">
        <v>419</v>
      </c>
      <c r="T366" s="32">
        <f>+SUM(T205:T219)</f>
        <v>17.07075494094622</v>
      </c>
      <c r="U366" s="56">
        <f>+ROUND(SUM(U204:U218),0)</f>
        <v>11</v>
      </c>
    </row>
    <row r="367" spans="1:22" ht="66">
      <c r="G367" s="61" t="s">
        <v>420</v>
      </c>
      <c r="H367" s="54">
        <f>+SUM(H143:H158)</f>
        <v>48.022977304507421</v>
      </c>
      <c r="I367" s="55">
        <f>+SUM(I143:I158)</f>
        <v>45</v>
      </c>
      <c r="J367" s="54"/>
      <c r="K367" s="62" t="s">
        <v>421</v>
      </c>
      <c r="L367" s="54">
        <f>+SUM(L113,L135:L142)</f>
        <v>17.871913266812811</v>
      </c>
      <c r="M367" s="55">
        <f>+SUM(M113,M135:M142)</f>
        <v>13</v>
      </c>
      <c r="N367" s="54"/>
      <c r="O367" s="62" t="s">
        <v>422</v>
      </c>
      <c r="P367" s="32">
        <f>+SUM(P119:P136)</f>
        <v>19.504251355634082</v>
      </c>
      <c r="Q367" s="56">
        <f>+SUM(Q119:Q136)</f>
        <v>17</v>
      </c>
      <c r="R367" s="32"/>
      <c r="S367" s="39" t="s">
        <v>423</v>
      </c>
      <c r="T367" s="32">
        <f>+SUM(T11,T244:T245)</f>
        <v>37.204841308052039</v>
      </c>
      <c r="U367" s="56">
        <f>+SUM(U11,U244:U245)</f>
        <v>17</v>
      </c>
    </row>
    <row r="368" spans="1:22" ht="171.6">
      <c r="G368" s="63" t="s">
        <v>424</v>
      </c>
      <c r="H368" s="54">
        <f>+SUM(H20:H29,H108:H118,H162:H171)</f>
        <v>44.45584867035879</v>
      </c>
      <c r="I368" s="55">
        <f>+ROUND(SUM(I20:I29,I108:I118,I162:I171),0)</f>
        <v>28</v>
      </c>
      <c r="J368" s="54"/>
      <c r="K368" s="63" t="s">
        <v>425</v>
      </c>
      <c r="L368" s="54">
        <f>+SUM(L26,L61:L76,L114,L309)</f>
        <v>47.950873606807676</v>
      </c>
      <c r="M368" s="55">
        <f>+ROUND(SUM(M26,M61:M76,M114,M309),0)</f>
        <v>31</v>
      </c>
      <c r="N368" s="54"/>
      <c r="O368" s="63" t="s">
        <v>426</v>
      </c>
      <c r="P368" s="32">
        <f>+SUM(P20:P47,P239)</f>
        <v>47.220506962458174</v>
      </c>
      <c r="Q368" s="56">
        <f>+ROUND(SUM(Q20:Q47,Q239),0)</f>
        <v>29</v>
      </c>
      <c r="R368" s="32"/>
      <c r="S368" s="41" t="s">
        <v>427</v>
      </c>
      <c r="T368" s="32">
        <f>+SUM(T18,T269)</f>
        <v>11.551452275215263</v>
      </c>
      <c r="U368" s="56">
        <f>+SUM(U18,U269)</f>
        <v>6</v>
      </c>
    </row>
    <row r="369" spans="7:21" ht="93" thickBot="1">
      <c r="G369" s="64"/>
      <c r="H369" s="64"/>
      <c r="I369" s="64"/>
      <c r="J369" s="64"/>
      <c r="K369" s="64"/>
      <c r="L369" s="64"/>
      <c r="M369" s="64"/>
      <c r="N369" s="64"/>
      <c r="O369" s="64"/>
      <c r="P369" s="65"/>
      <c r="Q369" s="65"/>
      <c r="R369" s="65"/>
      <c r="S369" s="66" t="s">
        <v>428</v>
      </c>
      <c r="T369" s="65">
        <f>+SUM(T12,T19:T30,T36:T45,T119:T204,T298:T300)</f>
        <v>298.32498064698802</v>
      </c>
      <c r="U369" s="67">
        <f>+ROUND(SUM(U12,U19:U30,U36:U45,U119:U204,U298:U300),)</f>
        <v>118</v>
      </c>
    </row>
    <row r="370" spans="7:21" ht="13.8" thickTop="1">
      <c r="H370" s="54">
        <f>+SUM(H363:H369)</f>
        <v>236.03755003111118</v>
      </c>
      <c r="I370" s="55">
        <f>+SUM(I363:I369)</f>
        <v>170</v>
      </c>
      <c r="J370" s="54"/>
      <c r="L370" s="54">
        <f>+SUM(L363:L369)</f>
        <v>171.49131360524177</v>
      </c>
      <c r="M370" s="55">
        <f>+SUM(M363:M369)</f>
        <v>134</v>
      </c>
      <c r="N370" s="54"/>
      <c r="P370" s="54">
        <f>+SUM(P363:P369)</f>
        <v>219.41095146401415</v>
      </c>
      <c r="Q370" s="55">
        <f>+SUM(Q363:Q369)</f>
        <v>166</v>
      </c>
      <c r="R370" s="54"/>
      <c r="T370" s="54">
        <f>+SUM(T363:T369)</f>
        <v>843.52880351662179</v>
      </c>
      <c r="U370" s="55">
        <f>+SUM(U363:U369)</f>
        <v>557</v>
      </c>
    </row>
    <row r="371" spans="7:21">
      <c r="O371" s="68"/>
      <c r="P371" s="68"/>
      <c r="Q371" s="68"/>
      <c r="R371" s="68"/>
      <c r="S371" s="68"/>
    </row>
    <row r="372" spans="7:21">
      <c r="O372" s="69"/>
      <c r="P372" s="68"/>
      <c r="Q372" s="68"/>
      <c r="R372" s="68"/>
      <c r="S372" s="68"/>
    </row>
    <row r="373" spans="7:21">
      <c r="O373" s="69"/>
      <c r="P373" s="68"/>
      <c r="Q373" s="68"/>
      <c r="R373" s="68"/>
      <c r="S373" s="68"/>
    </row>
    <row r="374" spans="7:21">
      <c r="O374" s="69"/>
      <c r="P374" s="68"/>
      <c r="Q374" s="68"/>
      <c r="R374" s="68"/>
      <c r="S374" s="68"/>
    </row>
    <row r="375" spans="7:21">
      <c r="O375" s="69"/>
      <c r="P375" s="68"/>
      <c r="Q375" s="68"/>
      <c r="R375" s="68"/>
      <c r="S375" s="68"/>
    </row>
    <row r="376" spans="7:21">
      <c r="O376" s="69"/>
      <c r="P376" s="68"/>
      <c r="Q376" s="68"/>
      <c r="R376" s="68"/>
      <c r="S376" s="68"/>
    </row>
    <row r="377" spans="7:21">
      <c r="O377" s="69"/>
      <c r="P377" s="68"/>
      <c r="Q377" s="68"/>
      <c r="R377" s="68"/>
      <c r="S377" s="68"/>
    </row>
    <row r="378" spans="7:21">
      <c r="O378" s="69"/>
      <c r="P378" s="68"/>
      <c r="Q378" s="68"/>
      <c r="R378" s="68"/>
      <c r="S378" s="68"/>
    </row>
    <row r="379" spans="7:21">
      <c r="O379" s="69"/>
    </row>
    <row r="380" spans="7:21">
      <c r="O380" s="69"/>
    </row>
    <row r="381" spans="7:21">
      <c r="O381" s="69"/>
    </row>
    <row r="382" spans="7:21">
      <c r="O382" s="68"/>
    </row>
    <row r="383" spans="7:21">
      <c r="O383" s="68"/>
    </row>
  </sheetData>
  <autoFilter ref="A3:U359" xr:uid="{00000000-0009-0000-0000-00000C000000}"/>
  <mergeCells count="8">
    <mergeCell ref="G2:I2"/>
    <mergeCell ref="K2:L2"/>
    <mergeCell ref="O2:P2"/>
    <mergeCell ref="S2:T2"/>
    <mergeCell ref="G361:I361"/>
    <mergeCell ref="K361:M361"/>
    <mergeCell ref="O361:Q361"/>
    <mergeCell ref="S361:U361"/>
  </mergeCells>
  <phoneticPr fontId="1"/>
  <pageMargins left="0.78700000000000003" right="0.78700000000000003" top="0.98399999999999999" bottom="0.98399999999999999" header="0.51200000000000001" footer="0.51200000000000001"/>
  <pageSetup paperSize="8" scale="44" fitToHeight="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AR110"/>
  <sheetViews>
    <sheetView view="pageBreakPreview" topLeftCell="A106" zoomScale="85" zoomScaleNormal="85" zoomScaleSheetLayoutView="85" zoomScalePageLayoutView="85" workbookViewId="0">
      <selection activeCell="BH139" sqref="BH139"/>
    </sheetView>
  </sheetViews>
  <sheetFormatPr defaultColWidth="8.77734375" defaultRowHeight="15"/>
  <cols>
    <col min="1" max="90" width="2.21875" style="1" customWidth="1"/>
    <col min="91" max="16384" width="8.77734375" style="1"/>
  </cols>
  <sheetData>
    <row r="1" spans="1:44">
      <c r="A1" s="184" t="s">
        <v>504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row>
    <row r="2" spans="1:44">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row>
    <row r="3" spans="1:44" ht="8.25" customHeight="1"/>
    <row r="4" spans="1:44" ht="16.2">
      <c r="A4" s="74" t="s">
        <v>491</v>
      </c>
    </row>
    <row r="5" spans="1:44" ht="19.5" customHeight="1">
      <c r="B5" s="188" t="s">
        <v>0</v>
      </c>
      <c r="C5" s="188"/>
      <c r="D5" s="237">
        <v>4</v>
      </c>
      <c r="E5" s="237"/>
      <c r="F5" s="237"/>
      <c r="G5" s="237"/>
      <c r="H5" s="237"/>
      <c r="I5" s="237"/>
      <c r="J5" s="237"/>
      <c r="K5" s="237"/>
      <c r="L5" s="237"/>
      <c r="O5" s="1" t="s">
        <v>32</v>
      </c>
      <c r="U5" s="237">
        <v>2</v>
      </c>
      <c r="V5" s="237"/>
      <c r="W5" s="237"/>
      <c r="X5" s="237"/>
      <c r="Y5" s="237"/>
      <c r="Z5" s="237"/>
      <c r="AA5" s="237"/>
      <c r="AB5" s="237"/>
      <c r="AC5" s="237"/>
      <c r="AD5" s="1" t="s">
        <v>31</v>
      </c>
    </row>
    <row r="6" spans="1:44" ht="9.75" customHeight="1"/>
    <row r="7" spans="1:44" ht="16.2">
      <c r="A7" s="74" t="s">
        <v>490</v>
      </c>
    </row>
    <row r="8" spans="1:44" ht="6.75" customHeight="1"/>
    <row r="9" spans="1:44">
      <c r="B9" s="9" t="s">
        <v>4</v>
      </c>
      <c r="C9" s="9"/>
      <c r="D9" s="9"/>
    </row>
    <row r="10" spans="1:44" ht="29.25" customHeight="1">
      <c r="B10" s="9"/>
      <c r="C10" s="192" t="s">
        <v>498</v>
      </c>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row>
    <row r="11" spans="1:44" ht="24.75" customHeight="1">
      <c r="B11" s="9"/>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row>
    <row r="12" spans="1:44">
      <c r="C12" s="140" t="s">
        <v>10</v>
      </c>
      <c r="X12" s="140" t="s">
        <v>435</v>
      </c>
    </row>
    <row r="13" spans="1:44" ht="13.5" customHeight="1">
      <c r="C13" s="178" t="s">
        <v>2</v>
      </c>
      <c r="D13" s="179"/>
      <c r="E13" s="180"/>
      <c r="F13" s="178" t="s">
        <v>1</v>
      </c>
      <c r="G13" s="179"/>
      <c r="H13" s="179"/>
      <c r="I13" s="179"/>
      <c r="J13" s="179"/>
      <c r="K13" s="179"/>
      <c r="L13" s="179"/>
      <c r="M13" s="180"/>
      <c r="N13" s="231" t="s">
        <v>429</v>
      </c>
      <c r="O13" s="231"/>
      <c r="P13" s="231"/>
      <c r="Q13" s="231"/>
      <c r="R13" s="231" t="s">
        <v>430</v>
      </c>
      <c r="S13" s="231"/>
      <c r="T13" s="231"/>
      <c r="U13" s="231"/>
      <c r="V13" s="7"/>
      <c r="W13" s="8"/>
      <c r="X13" s="178" t="s">
        <v>2</v>
      </c>
      <c r="Y13" s="179"/>
      <c r="Z13" s="180"/>
      <c r="AA13" s="178" t="s">
        <v>1</v>
      </c>
      <c r="AB13" s="179"/>
      <c r="AC13" s="179"/>
      <c r="AD13" s="179"/>
      <c r="AE13" s="179"/>
      <c r="AF13" s="179"/>
      <c r="AG13" s="179"/>
      <c r="AH13" s="180"/>
      <c r="AI13" s="231" t="s">
        <v>429</v>
      </c>
      <c r="AJ13" s="231"/>
      <c r="AK13" s="231"/>
      <c r="AL13" s="231"/>
      <c r="AM13" s="231" t="s">
        <v>430</v>
      </c>
      <c r="AN13" s="231"/>
      <c r="AO13" s="231"/>
      <c r="AP13" s="231"/>
    </row>
    <row r="14" spans="1:44" ht="14.25" customHeight="1">
      <c r="C14" s="156"/>
      <c r="D14" s="157"/>
      <c r="E14" s="158"/>
      <c r="F14" s="159" t="s">
        <v>431</v>
      </c>
      <c r="G14" s="160"/>
      <c r="H14" s="160"/>
      <c r="I14" s="160"/>
      <c r="J14" s="160"/>
      <c r="K14" s="160"/>
      <c r="L14" s="160"/>
      <c r="M14" s="161"/>
      <c r="N14" s="181">
        <f>'参照用（b.チラシ（手書き用））'!N17:Q17</f>
        <v>47</v>
      </c>
      <c r="O14" s="182"/>
      <c r="P14" s="182"/>
      <c r="Q14" s="182"/>
      <c r="R14" s="162"/>
      <c r="S14" s="162"/>
      <c r="T14" s="162"/>
      <c r="U14" s="162"/>
      <c r="V14" s="7"/>
      <c r="W14" s="8"/>
      <c r="X14" s="156"/>
      <c r="Y14" s="157"/>
      <c r="Z14" s="158"/>
      <c r="AA14" s="159" t="s">
        <v>442</v>
      </c>
      <c r="AB14" s="160"/>
      <c r="AC14" s="160"/>
      <c r="AD14" s="160"/>
      <c r="AE14" s="160"/>
      <c r="AF14" s="160"/>
      <c r="AG14" s="160"/>
      <c r="AH14" s="161"/>
      <c r="AI14" s="181">
        <f>'参照用（b.チラシ（手書き用））'!AI17:AL17</f>
        <v>0</v>
      </c>
      <c r="AJ14" s="182"/>
      <c r="AK14" s="182"/>
      <c r="AL14" s="182"/>
      <c r="AM14" s="162"/>
      <c r="AN14" s="162"/>
      <c r="AO14" s="162"/>
      <c r="AP14" s="162"/>
    </row>
    <row r="15" spans="1:44" ht="14.25" customHeight="1">
      <c r="C15" s="156"/>
      <c r="D15" s="157"/>
      <c r="E15" s="158"/>
      <c r="F15" s="159" t="s">
        <v>432</v>
      </c>
      <c r="G15" s="160"/>
      <c r="H15" s="160"/>
      <c r="I15" s="160"/>
      <c r="J15" s="160"/>
      <c r="K15" s="160"/>
      <c r="L15" s="160"/>
      <c r="M15" s="161"/>
      <c r="N15" s="181">
        <f>'参照用（b.チラシ（手書き用））'!N18:Q18</f>
        <v>25</v>
      </c>
      <c r="O15" s="182"/>
      <c r="P15" s="182"/>
      <c r="Q15" s="182"/>
      <c r="R15" s="162"/>
      <c r="S15" s="162"/>
      <c r="T15" s="162"/>
      <c r="U15" s="162"/>
      <c r="V15" s="7"/>
      <c r="W15" s="8"/>
      <c r="X15" s="156"/>
      <c r="Y15" s="157"/>
      <c r="Z15" s="158"/>
      <c r="AA15" s="159" t="s">
        <v>443</v>
      </c>
      <c r="AB15" s="160"/>
      <c r="AC15" s="160"/>
      <c r="AD15" s="160"/>
      <c r="AE15" s="160"/>
      <c r="AF15" s="160"/>
      <c r="AG15" s="160"/>
      <c r="AH15" s="161"/>
      <c r="AI15" s="181">
        <f>'参照用（b.チラシ（手書き用））'!AI18:AL18</f>
        <v>0</v>
      </c>
      <c r="AJ15" s="182"/>
      <c r="AK15" s="182"/>
      <c r="AL15" s="182"/>
      <c r="AM15" s="162"/>
      <c r="AN15" s="162"/>
      <c r="AO15" s="162"/>
      <c r="AP15" s="162"/>
    </row>
    <row r="16" spans="1:44" ht="14.25" customHeight="1">
      <c r="C16" s="156"/>
      <c r="D16" s="157"/>
      <c r="E16" s="158"/>
      <c r="F16" s="159" t="s">
        <v>493</v>
      </c>
      <c r="G16" s="160"/>
      <c r="H16" s="160"/>
      <c r="I16" s="160"/>
      <c r="J16" s="160"/>
      <c r="K16" s="160"/>
      <c r="L16" s="160"/>
      <c r="M16" s="161"/>
      <c r="N16" s="181">
        <f>'参照用（b.チラシ（手書き用））'!N19:Q19</f>
        <v>25</v>
      </c>
      <c r="O16" s="182"/>
      <c r="P16" s="182"/>
      <c r="Q16" s="182"/>
      <c r="R16" s="162"/>
      <c r="S16" s="162"/>
      <c r="T16" s="162"/>
      <c r="U16" s="162"/>
      <c r="V16" s="7"/>
      <c r="W16" s="8"/>
      <c r="X16" s="156"/>
      <c r="Y16" s="157"/>
      <c r="Z16" s="158"/>
      <c r="AA16" s="159" t="s">
        <v>495</v>
      </c>
      <c r="AB16" s="160"/>
      <c r="AC16" s="160"/>
      <c r="AD16" s="160"/>
      <c r="AE16" s="160"/>
      <c r="AF16" s="160"/>
      <c r="AG16" s="160"/>
      <c r="AH16" s="161"/>
      <c r="AI16" s="181">
        <f>'参照用（b.チラシ（手書き用））'!AI19:AL19</f>
        <v>0</v>
      </c>
      <c r="AJ16" s="182"/>
      <c r="AK16" s="182"/>
      <c r="AL16" s="182"/>
      <c r="AM16" s="162"/>
      <c r="AN16" s="162"/>
      <c r="AO16" s="162"/>
      <c r="AP16" s="162"/>
    </row>
    <row r="17" spans="3:42" ht="14.25" customHeight="1">
      <c r="C17" s="156"/>
      <c r="D17" s="157"/>
      <c r="E17" s="158"/>
      <c r="F17" s="159" t="s">
        <v>434</v>
      </c>
      <c r="G17" s="160"/>
      <c r="H17" s="160"/>
      <c r="I17" s="160"/>
      <c r="J17" s="160"/>
      <c r="K17" s="160"/>
      <c r="L17" s="160"/>
      <c r="M17" s="161"/>
      <c r="N17" s="181">
        <f>'参照用（b.チラシ（手書き用））'!N20:Q20</f>
        <v>45</v>
      </c>
      <c r="O17" s="182"/>
      <c r="P17" s="182"/>
      <c r="Q17" s="182"/>
      <c r="R17" s="162"/>
      <c r="S17" s="162"/>
      <c r="T17" s="162"/>
      <c r="U17" s="162"/>
      <c r="V17" s="7"/>
      <c r="W17" s="8"/>
      <c r="X17" s="156"/>
      <c r="Y17" s="157"/>
      <c r="Z17" s="158"/>
      <c r="AA17" s="159" t="s">
        <v>496</v>
      </c>
      <c r="AB17" s="160"/>
      <c r="AC17" s="160"/>
      <c r="AD17" s="160"/>
      <c r="AE17" s="160"/>
      <c r="AF17" s="160"/>
      <c r="AG17" s="160"/>
      <c r="AH17" s="161"/>
      <c r="AI17" s="181">
        <f>'参照用（b.チラシ（手書き用））'!AI20:AL20</f>
        <v>0</v>
      </c>
      <c r="AJ17" s="182"/>
      <c r="AK17" s="182"/>
      <c r="AL17" s="182"/>
      <c r="AM17" s="162"/>
      <c r="AN17" s="162"/>
      <c r="AO17" s="162"/>
      <c r="AP17" s="162"/>
    </row>
    <row r="18" spans="3:42" ht="14.25" customHeight="1" thickBot="1">
      <c r="C18" s="233"/>
      <c r="D18" s="233"/>
      <c r="E18" s="233"/>
      <c r="F18" s="234" t="s">
        <v>456</v>
      </c>
      <c r="G18" s="234"/>
      <c r="H18" s="234"/>
      <c r="I18" s="234"/>
      <c r="J18" s="234"/>
      <c r="K18" s="234"/>
      <c r="L18" s="234"/>
      <c r="M18" s="234"/>
      <c r="N18" s="185">
        <f>'参照用（b.チラシ（手書き用））'!N21:Q21</f>
        <v>28</v>
      </c>
      <c r="O18" s="186"/>
      <c r="P18" s="186"/>
      <c r="Q18" s="230"/>
      <c r="R18" s="199"/>
      <c r="S18" s="199"/>
      <c r="T18" s="199"/>
      <c r="U18" s="199"/>
      <c r="V18" s="7"/>
      <c r="W18" s="8"/>
      <c r="X18" s="156"/>
      <c r="Y18" s="157"/>
      <c r="Z18" s="158"/>
      <c r="AA18" s="159" t="s">
        <v>494</v>
      </c>
      <c r="AB18" s="160"/>
      <c r="AC18" s="160"/>
      <c r="AD18" s="160"/>
      <c r="AE18" s="160"/>
      <c r="AF18" s="160"/>
      <c r="AG18" s="160"/>
      <c r="AH18" s="161"/>
      <c r="AI18" s="181">
        <f>'参照用（b.チラシ（手書き用））'!AI21:AL21</f>
        <v>0</v>
      </c>
      <c r="AJ18" s="182"/>
      <c r="AK18" s="182"/>
      <c r="AL18" s="182"/>
      <c r="AM18" s="162"/>
      <c r="AN18" s="162"/>
      <c r="AO18" s="162"/>
      <c r="AP18" s="162"/>
    </row>
    <row r="19" spans="3:42" ht="14.25" customHeight="1" thickTop="1" thickBot="1">
      <c r="C19" s="208"/>
      <c r="D19" s="208"/>
      <c r="E19" s="209"/>
      <c r="F19" s="196" t="s">
        <v>500</v>
      </c>
      <c r="G19" s="196"/>
      <c r="H19" s="196"/>
      <c r="I19" s="196"/>
      <c r="J19" s="196"/>
      <c r="K19" s="196"/>
      <c r="L19" s="196"/>
      <c r="M19" s="197"/>
      <c r="N19" s="218">
        <f>SUM(N14:Q18)</f>
        <v>170</v>
      </c>
      <c r="O19" s="219"/>
      <c r="P19" s="219"/>
      <c r="Q19" s="219"/>
      <c r="R19" s="216"/>
      <c r="S19" s="216"/>
      <c r="T19" s="216"/>
      <c r="U19" s="216"/>
      <c r="V19" s="7"/>
      <c r="W19" s="8"/>
      <c r="X19" s="156"/>
      <c r="Y19" s="157"/>
      <c r="Z19" s="158"/>
      <c r="AA19" s="163" t="s">
        <v>453</v>
      </c>
      <c r="AB19" s="164"/>
      <c r="AC19" s="164"/>
      <c r="AD19" s="164"/>
      <c r="AE19" s="164"/>
      <c r="AF19" s="164"/>
      <c r="AG19" s="164"/>
      <c r="AH19" s="165"/>
      <c r="AI19" s="185">
        <f>'参照用（b.チラシ（手書き用））'!AI22:AL22</f>
        <v>0</v>
      </c>
      <c r="AJ19" s="186"/>
      <c r="AK19" s="186"/>
      <c r="AL19" s="230"/>
      <c r="AM19" s="199"/>
      <c r="AN19" s="199"/>
      <c r="AO19" s="199"/>
      <c r="AP19" s="199"/>
    </row>
    <row r="20" spans="3:42" ht="14.25" customHeight="1" thickTop="1">
      <c r="C20" s="232" t="s">
        <v>464</v>
      </c>
      <c r="D20" s="232"/>
      <c r="E20" s="232"/>
      <c r="F20" s="207"/>
      <c r="G20" s="207"/>
      <c r="H20" s="207"/>
      <c r="I20" s="207"/>
      <c r="J20" s="207"/>
      <c r="K20" s="207"/>
      <c r="L20" s="207"/>
      <c r="M20" s="207"/>
      <c r="N20" s="207"/>
      <c r="O20" s="207"/>
      <c r="P20" s="207"/>
      <c r="Q20" s="207"/>
      <c r="R20" s="207"/>
      <c r="S20" s="207"/>
      <c r="T20" s="207"/>
      <c r="U20" s="207"/>
      <c r="V20" s="7"/>
      <c r="W20" s="8"/>
      <c r="X20" s="208"/>
      <c r="Y20" s="208"/>
      <c r="Z20" s="209"/>
      <c r="AA20" s="217" t="s">
        <v>500</v>
      </c>
      <c r="AB20" s="217"/>
      <c r="AC20" s="217"/>
      <c r="AD20" s="217"/>
      <c r="AE20" s="217"/>
      <c r="AF20" s="217"/>
      <c r="AG20" s="217"/>
      <c r="AH20" s="203"/>
      <c r="AI20" s="218">
        <f>SUM(AI14:AL19)</f>
        <v>0</v>
      </c>
      <c r="AJ20" s="219"/>
      <c r="AK20" s="219"/>
      <c r="AL20" s="219"/>
      <c r="AM20" s="216"/>
      <c r="AN20" s="216"/>
      <c r="AO20" s="216"/>
      <c r="AP20" s="216"/>
    </row>
    <row r="21" spans="3:42" ht="14.25" customHeight="1">
      <c r="C21" s="76"/>
      <c r="D21" s="76"/>
      <c r="E21" s="76"/>
      <c r="F21" s="72"/>
      <c r="G21" s="72"/>
      <c r="H21" s="72"/>
      <c r="I21" s="72"/>
      <c r="J21" s="72"/>
      <c r="K21" s="72"/>
      <c r="L21" s="72"/>
      <c r="M21" s="72"/>
      <c r="N21" s="73"/>
      <c r="O21" s="73"/>
      <c r="P21" s="73"/>
      <c r="Q21" s="73"/>
      <c r="R21" s="73"/>
      <c r="S21" s="73"/>
      <c r="T21" s="73"/>
      <c r="U21" s="73"/>
      <c r="V21" s="7"/>
      <c r="W21" s="8"/>
      <c r="X21" s="207" t="s">
        <v>465</v>
      </c>
      <c r="Y21" s="207"/>
      <c r="Z21" s="207"/>
      <c r="AA21" s="207"/>
      <c r="AB21" s="207"/>
      <c r="AC21" s="207"/>
      <c r="AD21" s="207"/>
      <c r="AE21" s="207"/>
      <c r="AF21" s="207"/>
      <c r="AG21" s="207"/>
      <c r="AH21" s="207"/>
      <c r="AI21" s="207"/>
      <c r="AJ21" s="207"/>
      <c r="AK21" s="207"/>
      <c r="AL21" s="207"/>
      <c r="AM21" s="207"/>
      <c r="AN21" s="207"/>
      <c r="AO21" s="207"/>
      <c r="AP21" s="207"/>
    </row>
    <row r="22" spans="3:42">
      <c r="C22" s="140" t="s">
        <v>16</v>
      </c>
      <c r="X22" s="140" t="s">
        <v>18</v>
      </c>
    </row>
    <row r="23" spans="3:42" ht="14.25" customHeight="1">
      <c r="C23" s="178" t="s">
        <v>2</v>
      </c>
      <c r="D23" s="179"/>
      <c r="E23" s="180"/>
      <c r="F23" s="178" t="s">
        <v>1</v>
      </c>
      <c r="G23" s="179"/>
      <c r="H23" s="179"/>
      <c r="I23" s="179"/>
      <c r="J23" s="179"/>
      <c r="K23" s="179"/>
      <c r="L23" s="179"/>
      <c r="M23" s="180"/>
      <c r="N23" s="231" t="s">
        <v>429</v>
      </c>
      <c r="O23" s="231"/>
      <c r="P23" s="231"/>
      <c r="Q23" s="231"/>
      <c r="R23" s="231" t="s">
        <v>430</v>
      </c>
      <c r="S23" s="231"/>
      <c r="T23" s="231"/>
      <c r="U23" s="231"/>
      <c r="V23" s="7"/>
      <c r="W23" s="8"/>
      <c r="X23" s="178" t="s">
        <v>2</v>
      </c>
      <c r="Y23" s="179"/>
      <c r="Z23" s="180"/>
      <c r="AA23" s="178" t="s">
        <v>1</v>
      </c>
      <c r="AB23" s="179"/>
      <c r="AC23" s="179"/>
      <c r="AD23" s="179"/>
      <c r="AE23" s="179"/>
      <c r="AF23" s="179"/>
      <c r="AG23" s="179"/>
      <c r="AH23" s="180"/>
      <c r="AI23" s="231" t="s">
        <v>429</v>
      </c>
      <c r="AJ23" s="231"/>
      <c r="AK23" s="231"/>
      <c r="AL23" s="231"/>
      <c r="AM23" s="231" t="s">
        <v>430</v>
      </c>
      <c r="AN23" s="231"/>
      <c r="AO23" s="231"/>
      <c r="AP23" s="231"/>
    </row>
    <row r="24" spans="3:42" ht="14.25" customHeight="1">
      <c r="C24" s="156"/>
      <c r="D24" s="157"/>
      <c r="E24" s="158"/>
      <c r="F24" s="159" t="s">
        <v>488</v>
      </c>
      <c r="G24" s="160"/>
      <c r="H24" s="160"/>
      <c r="I24" s="160"/>
      <c r="J24" s="160"/>
      <c r="K24" s="160"/>
      <c r="L24" s="160"/>
      <c r="M24" s="161"/>
      <c r="N24" s="181">
        <f>'参照用（b.チラシ（手書き用））'!N27:Q27</f>
        <v>20</v>
      </c>
      <c r="O24" s="182"/>
      <c r="P24" s="182"/>
      <c r="Q24" s="182"/>
      <c r="R24" s="162"/>
      <c r="S24" s="162"/>
      <c r="T24" s="162"/>
      <c r="U24" s="162"/>
      <c r="V24" s="7"/>
      <c r="W24" s="8"/>
      <c r="X24" s="156"/>
      <c r="Y24" s="157"/>
      <c r="Z24" s="158"/>
      <c r="AA24" s="159" t="s">
        <v>487</v>
      </c>
      <c r="AB24" s="160"/>
      <c r="AC24" s="160"/>
      <c r="AD24" s="160"/>
      <c r="AE24" s="160"/>
      <c r="AF24" s="160"/>
      <c r="AG24" s="160"/>
      <c r="AH24" s="161"/>
      <c r="AI24" s="181">
        <f>'参照用（b.チラシ（手書き用））'!AI27:AL27</f>
        <v>30</v>
      </c>
      <c r="AJ24" s="182"/>
      <c r="AK24" s="182"/>
      <c r="AL24" s="182"/>
      <c r="AM24" s="162"/>
      <c r="AN24" s="162"/>
      <c r="AO24" s="162"/>
      <c r="AP24" s="162"/>
    </row>
    <row r="25" spans="3:42" ht="14.25" customHeight="1">
      <c r="C25" s="156"/>
      <c r="D25" s="157"/>
      <c r="E25" s="158"/>
      <c r="F25" s="159" t="s">
        <v>438</v>
      </c>
      <c r="G25" s="160"/>
      <c r="H25" s="160"/>
      <c r="I25" s="160"/>
      <c r="J25" s="160"/>
      <c r="K25" s="160"/>
      <c r="L25" s="160"/>
      <c r="M25" s="161"/>
      <c r="N25" s="181">
        <f>'参照用（b.チラシ（手書き用））'!N28:Q28</f>
        <v>20</v>
      </c>
      <c r="O25" s="182"/>
      <c r="P25" s="182"/>
      <c r="Q25" s="182"/>
      <c r="R25" s="162"/>
      <c r="S25" s="162"/>
      <c r="T25" s="162"/>
      <c r="U25" s="162"/>
      <c r="V25" s="7"/>
      <c r="W25" s="8"/>
      <c r="X25" s="156"/>
      <c r="Y25" s="157"/>
      <c r="Z25" s="158"/>
      <c r="AA25" s="159" t="s">
        <v>447</v>
      </c>
      <c r="AB25" s="160"/>
      <c r="AC25" s="160"/>
      <c r="AD25" s="160"/>
      <c r="AE25" s="160"/>
      <c r="AF25" s="160"/>
      <c r="AG25" s="160"/>
      <c r="AH25" s="161"/>
      <c r="AI25" s="181">
        <f>'参照用（b.チラシ（手書き用））'!AI28:AL28</f>
        <v>100</v>
      </c>
      <c r="AJ25" s="182"/>
      <c r="AK25" s="182"/>
      <c r="AL25" s="182"/>
      <c r="AM25" s="162"/>
      <c r="AN25" s="162"/>
      <c r="AO25" s="162"/>
      <c r="AP25" s="162"/>
    </row>
    <row r="26" spans="3:42" ht="14.25" customHeight="1">
      <c r="C26" s="156"/>
      <c r="D26" s="157"/>
      <c r="E26" s="158"/>
      <c r="F26" s="159" t="s">
        <v>439</v>
      </c>
      <c r="G26" s="160"/>
      <c r="H26" s="160"/>
      <c r="I26" s="160"/>
      <c r="J26" s="160"/>
      <c r="K26" s="160"/>
      <c r="L26" s="160"/>
      <c r="M26" s="161"/>
      <c r="N26" s="181">
        <f>'参照用（b.チラシ（手書き用））'!N29:Q29</f>
        <v>45</v>
      </c>
      <c r="O26" s="182"/>
      <c r="P26" s="182"/>
      <c r="Q26" s="182"/>
      <c r="R26" s="162"/>
      <c r="S26" s="162"/>
      <c r="T26" s="162"/>
      <c r="U26" s="162"/>
      <c r="V26" s="7"/>
      <c r="W26" s="8"/>
      <c r="X26" s="156"/>
      <c r="Y26" s="157"/>
      <c r="Z26" s="158"/>
      <c r="AA26" s="159" t="s">
        <v>448</v>
      </c>
      <c r="AB26" s="160"/>
      <c r="AC26" s="160"/>
      <c r="AD26" s="160"/>
      <c r="AE26" s="160"/>
      <c r="AF26" s="160"/>
      <c r="AG26" s="160"/>
      <c r="AH26" s="161"/>
      <c r="AI26" s="181">
        <f>'参照用（b.チラシ（手書き用））'!AI29:AL29</f>
        <v>365</v>
      </c>
      <c r="AJ26" s="182"/>
      <c r="AK26" s="182"/>
      <c r="AL26" s="182"/>
      <c r="AM26" s="162"/>
      <c r="AN26" s="162"/>
      <c r="AO26" s="162"/>
      <c r="AP26" s="162"/>
    </row>
    <row r="27" spans="3:42" ht="14.25" customHeight="1">
      <c r="C27" s="156"/>
      <c r="D27" s="157"/>
      <c r="E27" s="158"/>
      <c r="F27" s="159" t="s">
        <v>440</v>
      </c>
      <c r="G27" s="160"/>
      <c r="H27" s="160"/>
      <c r="I27" s="160"/>
      <c r="J27" s="160"/>
      <c r="K27" s="160"/>
      <c r="L27" s="160"/>
      <c r="M27" s="161"/>
      <c r="N27" s="181">
        <f>'参照用（b.チラシ（手書き用））'!N30:Q30</f>
        <v>5</v>
      </c>
      <c r="O27" s="182"/>
      <c r="P27" s="182"/>
      <c r="Q27" s="182"/>
      <c r="R27" s="162"/>
      <c r="S27" s="162"/>
      <c r="T27" s="162"/>
      <c r="U27" s="162"/>
      <c r="V27" s="7"/>
      <c r="W27" s="8"/>
      <c r="X27" s="156"/>
      <c r="Y27" s="157"/>
      <c r="Z27" s="158"/>
      <c r="AA27" s="159" t="s">
        <v>492</v>
      </c>
      <c r="AB27" s="160"/>
      <c r="AC27" s="160"/>
      <c r="AD27" s="160"/>
      <c r="AE27" s="160"/>
      <c r="AF27" s="160"/>
      <c r="AG27" s="160"/>
      <c r="AH27" s="161"/>
      <c r="AI27" s="181">
        <f>'参照用（b.チラシ（手書き用））'!AI30:AL30</f>
        <v>11</v>
      </c>
      <c r="AJ27" s="182"/>
      <c r="AK27" s="182"/>
      <c r="AL27" s="182"/>
      <c r="AM27" s="162"/>
      <c r="AN27" s="162"/>
      <c r="AO27" s="162"/>
      <c r="AP27" s="162"/>
    </row>
    <row r="28" spans="3:42" ht="14.25" customHeight="1">
      <c r="C28" s="156"/>
      <c r="D28" s="157"/>
      <c r="E28" s="158"/>
      <c r="F28" s="159" t="s">
        <v>441</v>
      </c>
      <c r="G28" s="160"/>
      <c r="H28" s="160"/>
      <c r="I28" s="160"/>
      <c r="J28" s="160"/>
      <c r="K28" s="160"/>
      <c r="L28" s="160"/>
      <c r="M28" s="161"/>
      <c r="N28" s="181">
        <f>'参照用（b.チラシ（手書き用））'!N31:Q31</f>
        <v>13</v>
      </c>
      <c r="O28" s="182"/>
      <c r="P28" s="182"/>
      <c r="Q28" s="182"/>
      <c r="R28" s="162"/>
      <c r="S28" s="162"/>
      <c r="T28" s="162"/>
      <c r="U28" s="162"/>
      <c r="V28" s="7"/>
      <c r="W28" s="8"/>
      <c r="X28" s="156"/>
      <c r="Y28" s="157"/>
      <c r="Z28" s="158"/>
      <c r="AA28" s="159" t="s">
        <v>450</v>
      </c>
      <c r="AB28" s="160"/>
      <c r="AC28" s="160"/>
      <c r="AD28" s="160"/>
      <c r="AE28" s="160"/>
      <c r="AF28" s="160"/>
      <c r="AG28" s="160"/>
      <c r="AH28" s="161"/>
      <c r="AI28" s="181">
        <f>'参照用（b.チラシ（手書き用））'!AI31:AL31</f>
        <v>17</v>
      </c>
      <c r="AJ28" s="182"/>
      <c r="AK28" s="182"/>
      <c r="AL28" s="182"/>
      <c r="AM28" s="162"/>
      <c r="AN28" s="162"/>
      <c r="AO28" s="162"/>
      <c r="AP28" s="162"/>
    </row>
    <row r="29" spans="3:42" ht="14.25" customHeight="1" thickBot="1">
      <c r="C29" s="156"/>
      <c r="D29" s="157"/>
      <c r="E29" s="158"/>
      <c r="F29" s="163" t="s">
        <v>457</v>
      </c>
      <c r="G29" s="164"/>
      <c r="H29" s="164"/>
      <c r="I29" s="164"/>
      <c r="J29" s="164"/>
      <c r="K29" s="164"/>
      <c r="L29" s="164"/>
      <c r="M29" s="165"/>
      <c r="N29" s="185">
        <f>'参照用（b.チラシ（手書き用））'!N32:Q32</f>
        <v>31</v>
      </c>
      <c r="O29" s="186"/>
      <c r="P29" s="186"/>
      <c r="Q29" s="230"/>
      <c r="R29" s="199"/>
      <c r="S29" s="199"/>
      <c r="T29" s="199"/>
      <c r="U29" s="199"/>
      <c r="V29" s="7"/>
      <c r="W29" s="8"/>
      <c r="X29" s="156"/>
      <c r="Y29" s="157"/>
      <c r="Z29" s="158"/>
      <c r="AA29" s="159" t="s">
        <v>451</v>
      </c>
      <c r="AB29" s="160"/>
      <c r="AC29" s="160"/>
      <c r="AD29" s="160"/>
      <c r="AE29" s="160"/>
      <c r="AF29" s="160"/>
      <c r="AG29" s="160"/>
      <c r="AH29" s="161"/>
      <c r="AI29" s="181">
        <f>'参照用（b.チラシ（手書き用））'!AI32:AL32</f>
        <v>6</v>
      </c>
      <c r="AJ29" s="182"/>
      <c r="AK29" s="182"/>
      <c r="AL29" s="182"/>
      <c r="AM29" s="162"/>
      <c r="AN29" s="162"/>
      <c r="AO29" s="162"/>
      <c r="AP29" s="162"/>
    </row>
    <row r="30" spans="3:42" ht="14.25" customHeight="1" thickTop="1" thickBot="1">
      <c r="C30" s="208"/>
      <c r="D30" s="208"/>
      <c r="E30" s="209"/>
      <c r="F30" s="217" t="s">
        <v>500</v>
      </c>
      <c r="G30" s="217"/>
      <c r="H30" s="217"/>
      <c r="I30" s="217"/>
      <c r="J30" s="217"/>
      <c r="K30" s="217"/>
      <c r="L30" s="217"/>
      <c r="M30" s="203"/>
      <c r="N30" s="218">
        <f>SUM(N24:Q29)</f>
        <v>134</v>
      </c>
      <c r="O30" s="219"/>
      <c r="P30" s="219"/>
      <c r="Q30" s="219"/>
      <c r="R30" s="216"/>
      <c r="S30" s="216"/>
      <c r="T30" s="216"/>
      <c r="U30" s="216"/>
      <c r="V30" s="7"/>
      <c r="W30" s="8"/>
      <c r="X30" s="156"/>
      <c r="Y30" s="157"/>
      <c r="Z30" s="158"/>
      <c r="AA30" s="163" t="s">
        <v>466</v>
      </c>
      <c r="AB30" s="164"/>
      <c r="AC30" s="164"/>
      <c r="AD30" s="164"/>
      <c r="AE30" s="164"/>
      <c r="AF30" s="164"/>
      <c r="AG30" s="164"/>
      <c r="AH30" s="165"/>
      <c r="AI30" s="185">
        <f>'参照用（b.チラシ（手書き用））'!AI33:AL33</f>
        <v>118</v>
      </c>
      <c r="AJ30" s="186"/>
      <c r="AK30" s="186"/>
      <c r="AL30" s="230"/>
      <c r="AM30" s="199"/>
      <c r="AN30" s="199"/>
      <c r="AO30" s="199"/>
      <c r="AP30" s="199"/>
    </row>
    <row r="31" spans="3:42" ht="14.25" customHeight="1" thickTop="1">
      <c r="C31" s="229" t="s">
        <v>501</v>
      </c>
      <c r="D31" s="229"/>
      <c r="E31" s="229"/>
      <c r="F31" s="229"/>
      <c r="G31" s="229"/>
      <c r="H31" s="229"/>
      <c r="I31" s="229"/>
      <c r="J31" s="229"/>
      <c r="K31" s="229"/>
      <c r="L31" s="229"/>
      <c r="M31" s="229"/>
      <c r="N31" s="229"/>
      <c r="O31" s="229"/>
      <c r="P31" s="229"/>
      <c r="Q31" s="229"/>
      <c r="R31" s="229"/>
      <c r="S31" s="229"/>
      <c r="T31" s="229"/>
      <c r="U31" s="229"/>
      <c r="V31" s="7"/>
      <c r="W31" s="8"/>
      <c r="X31" s="208"/>
      <c r="Y31" s="208"/>
      <c r="Z31" s="209"/>
      <c r="AA31" s="217" t="s">
        <v>500</v>
      </c>
      <c r="AB31" s="217"/>
      <c r="AC31" s="217"/>
      <c r="AD31" s="217"/>
      <c r="AE31" s="217"/>
      <c r="AF31" s="217"/>
      <c r="AG31" s="217"/>
      <c r="AH31" s="203"/>
      <c r="AI31" s="218">
        <f>SUM(AI24:AL30)</f>
        <v>647</v>
      </c>
      <c r="AJ31" s="219"/>
      <c r="AK31" s="219"/>
      <c r="AL31" s="219"/>
      <c r="AM31" s="216"/>
      <c r="AN31" s="216"/>
      <c r="AO31" s="216"/>
      <c r="AP31" s="216"/>
    </row>
    <row r="32" spans="3:42" ht="14.25" customHeight="1">
      <c r="C32" s="229"/>
      <c r="D32" s="229"/>
      <c r="E32" s="229"/>
      <c r="F32" s="229"/>
      <c r="G32" s="229"/>
      <c r="H32" s="229"/>
      <c r="I32" s="229"/>
      <c r="J32" s="229"/>
      <c r="K32" s="229"/>
      <c r="L32" s="229"/>
      <c r="M32" s="229"/>
      <c r="N32" s="229"/>
      <c r="O32" s="229"/>
      <c r="P32" s="229"/>
      <c r="Q32" s="229"/>
      <c r="R32" s="229"/>
      <c r="S32" s="229"/>
      <c r="T32" s="229"/>
      <c r="U32" s="229"/>
      <c r="V32" s="7"/>
      <c r="W32" s="8"/>
      <c r="X32" s="153" t="s">
        <v>467</v>
      </c>
      <c r="Y32" s="153"/>
      <c r="Z32" s="153"/>
      <c r="AA32" s="153"/>
      <c r="AB32" s="153"/>
      <c r="AC32" s="153"/>
      <c r="AD32" s="153"/>
      <c r="AE32" s="153"/>
      <c r="AF32" s="153"/>
      <c r="AG32" s="153"/>
      <c r="AH32" s="153"/>
      <c r="AI32" s="153"/>
      <c r="AJ32" s="153"/>
      <c r="AK32" s="153"/>
      <c r="AL32" s="153"/>
      <c r="AM32" s="153"/>
      <c r="AN32" s="153"/>
      <c r="AO32" s="153"/>
      <c r="AP32" s="153"/>
    </row>
    <row r="33" spans="1:44" ht="10.5" customHeight="1">
      <c r="X33" s="154"/>
      <c r="Y33" s="154"/>
      <c r="Z33" s="154"/>
      <c r="AA33" s="154"/>
      <c r="AB33" s="154"/>
      <c r="AC33" s="154"/>
      <c r="AD33" s="154"/>
      <c r="AE33" s="154"/>
      <c r="AF33" s="154"/>
      <c r="AG33" s="154"/>
      <c r="AH33" s="154"/>
      <c r="AI33" s="154"/>
      <c r="AJ33" s="154"/>
      <c r="AK33" s="154"/>
      <c r="AL33" s="154"/>
      <c r="AM33" s="154"/>
      <c r="AN33" s="154"/>
      <c r="AO33" s="154"/>
      <c r="AP33" s="154"/>
    </row>
    <row r="34" spans="1:44">
      <c r="B34" s="9" t="s">
        <v>499</v>
      </c>
    </row>
    <row r="35" spans="1:44" ht="3" customHeight="1"/>
    <row r="36" spans="1:44" ht="14.25" customHeight="1">
      <c r="D36" s="178" t="s">
        <v>1</v>
      </c>
      <c r="E36" s="179"/>
      <c r="F36" s="179"/>
      <c r="G36" s="179"/>
      <c r="H36" s="179"/>
      <c r="I36" s="179"/>
      <c r="J36" s="179"/>
      <c r="K36" s="180"/>
      <c r="L36" s="178" t="s">
        <v>3</v>
      </c>
      <c r="M36" s="179"/>
      <c r="N36" s="179"/>
      <c r="O36" s="179"/>
      <c r="P36" s="179"/>
      <c r="Q36" s="179"/>
      <c r="R36" s="179"/>
      <c r="S36" s="180"/>
      <c r="T36" s="8"/>
      <c r="U36" s="8"/>
      <c r="V36" s="8"/>
      <c r="W36" s="8"/>
      <c r="X36" s="178" t="s">
        <v>1</v>
      </c>
      <c r="Y36" s="179"/>
      <c r="Z36" s="179"/>
      <c r="AA36" s="179"/>
      <c r="AB36" s="179"/>
      <c r="AC36" s="179"/>
      <c r="AD36" s="179"/>
      <c r="AE36" s="180"/>
      <c r="AF36" s="178" t="s">
        <v>3</v>
      </c>
      <c r="AG36" s="179"/>
      <c r="AH36" s="179"/>
      <c r="AI36" s="179"/>
      <c r="AJ36" s="179"/>
      <c r="AK36" s="179"/>
      <c r="AL36" s="179"/>
      <c r="AM36" s="180"/>
    </row>
    <row r="37" spans="1:44" ht="14.25" customHeight="1">
      <c r="D37" s="159"/>
      <c r="E37" s="160"/>
      <c r="F37" s="160"/>
      <c r="G37" s="160"/>
      <c r="H37" s="160"/>
      <c r="I37" s="160"/>
      <c r="J37" s="160"/>
      <c r="K37" s="161"/>
      <c r="L37" s="181"/>
      <c r="M37" s="182"/>
      <c r="N37" s="182"/>
      <c r="O37" s="182"/>
      <c r="P37" s="182"/>
      <c r="Q37" s="182"/>
      <c r="R37" s="182"/>
      <c r="S37" s="183"/>
      <c r="T37" s="8"/>
      <c r="U37" s="8"/>
      <c r="V37" s="8"/>
      <c r="W37" s="8"/>
      <c r="X37" s="159"/>
      <c r="Y37" s="160"/>
      <c r="Z37" s="160"/>
      <c r="AA37" s="160"/>
      <c r="AB37" s="160"/>
      <c r="AC37" s="160"/>
      <c r="AD37" s="160"/>
      <c r="AE37" s="161"/>
      <c r="AF37" s="181"/>
      <c r="AG37" s="182"/>
      <c r="AH37" s="182"/>
      <c r="AI37" s="182"/>
      <c r="AJ37" s="182"/>
      <c r="AK37" s="182"/>
      <c r="AL37" s="182"/>
      <c r="AM37" s="183"/>
    </row>
    <row r="38" spans="1:44" ht="14.25" customHeight="1">
      <c r="D38" s="159"/>
      <c r="E38" s="160"/>
      <c r="F38" s="160"/>
      <c r="G38" s="160"/>
      <c r="H38" s="160"/>
      <c r="I38" s="160"/>
      <c r="J38" s="160"/>
      <c r="K38" s="161"/>
      <c r="L38" s="181"/>
      <c r="M38" s="182"/>
      <c r="N38" s="182"/>
      <c r="O38" s="182"/>
      <c r="P38" s="182"/>
      <c r="Q38" s="182"/>
      <c r="R38" s="182"/>
      <c r="S38" s="183"/>
      <c r="T38" s="8"/>
      <c r="U38" s="8"/>
      <c r="V38" s="8"/>
      <c r="W38" s="8"/>
      <c r="X38" s="159"/>
      <c r="Y38" s="160"/>
      <c r="Z38" s="160"/>
      <c r="AA38" s="160"/>
      <c r="AB38" s="160"/>
      <c r="AC38" s="160"/>
      <c r="AD38" s="160"/>
      <c r="AE38" s="161"/>
      <c r="AF38" s="181"/>
      <c r="AG38" s="182"/>
      <c r="AH38" s="182"/>
      <c r="AI38" s="182"/>
      <c r="AJ38" s="182"/>
      <c r="AK38" s="182"/>
      <c r="AL38" s="182"/>
      <c r="AM38" s="183"/>
    </row>
    <row r="39" spans="1:44">
      <c r="D39" s="168" t="s">
        <v>497</v>
      </c>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row>
    <row r="40" spans="1:44">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row>
    <row r="41" spans="1:44" ht="12.75" customHeight="1"/>
    <row r="42" spans="1:44" ht="16.2">
      <c r="E42" s="3" t="s">
        <v>8</v>
      </c>
    </row>
    <row r="43" spans="1:44" ht="11.25" customHeight="1">
      <c r="E43" s="3"/>
    </row>
    <row r="44" spans="1:44" ht="21" customHeight="1">
      <c r="F44" s="212" t="s">
        <v>502</v>
      </c>
      <c r="G44" s="212"/>
      <c r="H44" s="212"/>
      <c r="I44" s="212"/>
      <c r="J44" s="212"/>
      <c r="K44" s="139"/>
      <c r="L44" s="220"/>
      <c r="M44" s="221"/>
      <c r="N44" s="221"/>
      <c r="O44" s="221"/>
      <c r="P44" s="221"/>
      <c r="Q44" s="221"/>
      <c r="R44" s="221"/>
      <c r="S44" s="221"/>
      <c r="T44" s="221"/>
      <c r="U44" s="221"/>
      <c r="V44" s="221"/>
      <c r="W44" s="221"/>
      <c r="X44" s="221"/>
      <c r="Y44" s="221"/>
      <c r="Z44" s="221"/>
      <c r="AA44" s="221"/>
      <c r="AB44" s="221"/>
      <c r="AC44" s="221"/>
      <c r="AD44" s="221"/>
      <c r="AE44" s="222"/>
    </row>
    <row r="45" spans="1:44" ht="9.75" customHeight="1">
      <c r="E45" s="214">
        <f>N19+AI20+N30+AI31+SUM(L37:S38,AF37:AM38)</f>
        <v>951</v>
      </c>
      <c r="F45" s="214"/>
      <c r="G45" s="214"/>
      <c r="H45" s="214"/>
      <c r="I45" s="214"/>
      <c r="J45" s="214"/>
      <c r="K45" s="215"/>
      <c r="L45" s="223"/>
      <c r="M45" s="224"/>
      <c r="N45" s="224"/>
      <c r="O45" s="224"/>
      <c r="P45" s="224"/>
      <c r="Q45" s="224"/>
      <c r="R45" s="224"/>
      <c r="S45" s="224"/>
      <c r="T45" s="224"/>
      <c r="U45" s="224"/>
      <c r="V45" s="224"/>
      <c r="W45" s="224"/>
      <c r="X45" s="224"/>
      <c r="Y45" s="224"/>
      <c r="Z45" s="224"/>
      <c r="AA45" s="224"/>
      <c r="AB45" s="224"/>
      <c r="AC45" s="224"/>
      <c r="AD45" s="224"/>
      <c r="AE45" s="225"/>
      <c r="AG45" s="213" t="s">
        <v>503</v>
      </c>
      <c r="AH45" s="213"/>
      <c r="AI45" s="213"/>
      <c r="AJ45" s="213"/>
      <c r="AK45" s="213"/>
      <c r="AL45" s="213"/>
    </row>
    <row r="46" spans="1:44" ht="9.75" customHeight="1">
      <c r="E46" s="214"/>
      <c r="F46" s="214"/>
      <c r="G46" s="214"/>
      <c r="H46" s="214"/>
      <c r="I46" s="214"/>
      <c r="J46" s="214"/>
      <c r="K46" s="215"/>
      <c r="L46" s="226"/>
      <c r="M46" s="227"/>
      <c r="N46" s="227"/>
      <c r="O46" s="227"/>
      <c r="P46" s="227"/>
      <c r="Q46" s="227"/>
      <c r="R46" s="227"/>
      <c r="S46" s="227"/>
      <c r="T46" s="227"/>
      <c r="U46" s="227"/>
      <c r="V46" s="227"/>
      <c r="W46" s="227"/>
      <c r="X46" s="227"/>
      <c r="Y46" s="227"/>
      <c r="Z46" s="227"/>
      <c r="AA46" s="227"/>
      <c r="AB46" s="227"/>
      <c r="AC46" s="227"/>
      <c r="AD46" s="227"/>
      <c r="AE46" s="228"/>
      <c r="AG46" s="213"/>
      <c r="AH46" s="213"/>
      <c r="AI46" s="213"/>
      <c r="AJ46" s="213"/>
      <c r="AK46" s="213"/>
      <c r="AL46" s="213"/>
    </row>
    <row r="47" spans="1:44" ht="15" customHeight="1">
      <c r="A47" s="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row>
    <row r="48" spans="1:44" ht="1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row>
    <row r="49" spans="1:44" ht="1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row>
    <row r="50" spans="1:44" ht="1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row>
    <row r="51" spans="1:44" ht="15" customHeight="1"/>
    <row r="52" spans="1:44" ht="12.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row>
    <row r="53" spans="1:44">
      <c r="B53" s="9" t="s">
        <v>33</v>
      </c>
    </row>
    <row r="54" spans="1:44" ht="3.75" customHeight="1"/>
    <row r="55" spans="1:44" ht="14.25" customHeight="1"/>
    <row r="56" spans="1:44" ht="14.25" customHeight="1"/>
    <row r="57" spans="1:44" ht="14.25" customHeight="1"/>
    <row r="58" spans="1:44" ht="14.25" customHeight="1"/>
    <row r="59" spans="1:44" ht="14.25" customHeight="1"/>
    <row r="101" spans="1:44" ht="5.25" customHeight="1">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row>
    <row r="102" spans="1:44">
      <c r="A102" s="142" t="s">
        <v>505</v>
      </c>
      <c r="B102" s="235" t="s">
        <v>506</v>
      </c>
      <c r="C102" s="235"/>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row>
    <row r="103" spans="1:44">
      <c r="A103" s="142"/>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35"/>
      <c r="AP103" s="235"/>
      <c r="AQ103" s="235"/>
      <c r="AR103" s="235"/>
    </row>
    <row r="104" spans="1:44">
      <c r="A104" s="143"/>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row>
    <row r="105" spans="1:44" ht="5.25" customHeight="1">
      <c r="A105" s="147"/>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row>
    <row r="106" spans="1:44">
      <c r="A106" s="143"/>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row>
    <row r="107" spans="1:44">
      <c r="A107" s="141"/>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row>
    <row r="108" spans="1:44">
      <c r="A108" s="141"/>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row>
    <row r="109" spans="1:44">
      <c r="A109" s="141"/>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row>
    <row r="110" spans="1:44">
      <c r="A110" s="141"/>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row>
  </sheetData>
  <mergeCells count="155">
    <mergeCell ref="B102:AR105"/>
    <mergeCell ref="A1:AR2"/>
    <mergeCell ref="B5:C5"/>
    <mergeCell ref="D5:L5"/>
    <mergeCell ref="U5:AC5"/>
    <mergeCell ref="C10:AP11"/>
    <mergeCell ref="C13:E13"/>
    <mergeCell ref="F13:M13"/>
    <mergeCell ref="N13:Q13"/>
    <mergeCell ref="R13:U13"/>
    <mergeCell ref="X13:Z13"/>
    <mergeCell ref="AA13:AH13"/>
    <mergeCell ref="AI13:AL13"/>
    <mergeCell ref="AM13:AP13"/>
    <mergeCell ref="C14:E14"/>
    <mergeCell ref="F14:M14"/>
    <mergeCell ref="N14:Q14"/>
    <mergeCell ref="R14:U14"/>
    <mergeCell ref="X14:Z14"/>
    <mergeCell ref="AA14:AH14"/>
    <mergeCell ref="AI14:AL14"/>
    <mergeCell ref="AM14:AP14"/>
    <mergeCell ref="C15:E15"/>
    <mergeCell ref="F15:M15"/>
    <mergeCell ref="N15:Q15"/>
    <mergeCell ref="R15:U15"/>
    <mergeCell ref="X15:Z15"/>
    <mergeCell ref="AA15:AH15"/>
    <mergeCell ref="AI15:AL15"/>
    <mergeCell ref="AM15:AP15"/>
    <mergeCell ref="AI16:AL16"/>
    <mergeCell ref="AM16:AP16"/>
    <mergeCell ref="C17:E17"/>
    <mergeCell ref="F17:M17"/>
    <mergeCell ref="N17:Q17"/>
    <mergeCell ref="R17:U17"/>
    <mergeCell ref="X17:Z17"/>
    <mergeCell ref="AA17:AH17"/>
    <mergeCell ref="AI17:AL17"/>
    <mergeCell ref="AM17:AP17"/>
    <mergeCell ref="C16:E16"/>
    <mergeCell ref="F16:M16"/>
    <mergeCell ref="N16:Q16"/>
    <mergeCell ref="R16:U16"/>
    <mergeCell ref="X16:Z16"/>
    <mergeCell ref="AA16:AH16"/>
    <mergeCell ref="AI18:AL18"/>
    <mergeCell ref="AM18:AP18"/>
    <mergeCell ref="C20:U20"/>
    <mergeCell ref="X19:Z19"/>
    <mergeCell ref="AA19:AH19"/>
    <mergeCell ref="AI19:AL19"/>
    <mergeCell ref="AM19:AP19"/>
    <mergeCell ref="AM20:AP20"/>
    <mergeCell ref="C18:E18"/>
    <mergeCell ref="F18:M18"/>
    <mergeCell ref="N18:Q18"/>
    <mergeCell ref="R18:U18"/>
    <mergeCell ref="X18:Z18"/>
    <mergeCell ref="AA18:AH18"/>
    <mergeCell ref="N19:Q19"/>
    <mergeCell ref="R19:U19"/>
    <mergeCell ref="F19:M19"/>
    <mergeCell ref="C19:E19"/>
    <mergeCell ref="X20:Z20"/>
    <mergeCell ref="AA20:AH20"/>
    <mergeCell ref="AI20:AL20"/>
    <mergeCell ref="X21:AP21"/>
    <mergeCell ref="C23:E23"/>
    <mergeCell ref="F23:M23"/>
    <mergeCell ref="N23:Q23"/>
    <mergeCell ref="R23:U23"/>
    <mergeCell ref="X23:Z23"/>
    <mergeCell ref="AA23:AH23"/>
    <mergeCell ref="AI23:AL23"/>
    <mergeCell ref="AM23:AP23"/>
    <mergeCell ref="AI24:AL24"/>
    <mergeCell ref="AM24:AP24"/>
    <mergeCell ref="C25:E25"/>
    <mergeCell ref="F25:M25"/>
    <mergeCell ref="N25:Q25"/>
    <mergeCell ref="R25:U25"/>
    <mergeCell ref="X25:Z25"/>
    <mergeCell ref="AA25:AH25"/>
    <mergeCell ref="AI25:AL25"/>
    <mergeCell ref="AM25:AP25"/>
    <mergeCell ref="C24:E24"/>
    <mergeCell ref="F24:M24"/>
    <mergeCell ref="N24:Q24"/>
    <mergeCell ref="R24:U24"/>
    <mergeCell ref="X24:Z24"/>
    <mergeCell ref="AA24:AH24"/>
    <mergeCell ref="AI26:AL26"/>
    <mergeCell ref="AM26:AP26"/>
    <mergeCell ref="C27:E27"/>
    <mergeCell ref="F27:M27"/>
    <mergeCell ref="N27:Q27"/>
    <mergeCell ref="R27:U27"/>
    <mergeCell ref="X27:Z27"/>
    <mergeCell ref="AA27:AH27"/>
    <mergeCell ref="AI27:AL27"/>
    <mergeCell ref="AM27:AP27"/>
    <mergeCell ref="C26:E26"/>
    <mergeCell ref="F26:M26"/>
    <mergeCell ref="N26:Q26"/>
    <mergeCell ref="R26:U26"/>
    <mergeCell ref="X26:Z26"/>
    <mergeCell ref="AA26:AH26"/>
    <mergeCell ref="X37:AE37"/>
    <mergeCell ref="AF37:AM37"/>
    <mergeCell ref="AI28:AL28"/>
    <mergeCell ref="AM28:AP28"/>
    <mergeCell ref="C29:E29"/>
    <mergeCell ref="F29:M29"/>
    <mergeCell ref="N29:Q29"/>
    <mergeCell ref="R29:U29"/>
    <mergeCell ref="X29:Z29"/>
    <mergeCell ref="AA29:AH29"/>
    <mergeCell ref="AI29:AL29"/>
    <mergeCell ref="AM29:AP29"/>
    <mergeCell ref="C28:E28"/>
    <mergeCell ref="F28:M28"/>
    <mergeCell ref="N28:Q28"/>
    <mergeCell ref="R28:U28"/>
    <mergeCell ref="X28:Z28"/>
    <mergeCell ref="AA28:AH28"/>
    <mergeCell ref="X30:Z30"/>
    <mergeCell ref="AA30:AH30"/>
    <mergeCell ref="AI30:AL30"/>
    <mergeCell ref="AM30:AP30"/>
    <mergeCell ref="X32:AP33"/>
    <mergeCell ref="F44:J44"/>
    <mergeCell ref="AG45:AL46"/>
    <mergeCell ref="E45:K46"/>
    <mergeCell ref="R30:U30"/>
    <mergeCell ref="X31:Z31"/>
    <mergeCell ref="AA31:AH31"/>
    <mergeCell ref="AI31:AL31"/>
    <mergeCell ref="AM31:AP31"/>
    <mergeCell ref="L44:AE46"/>
    <mergeCell ref="D39:AM40"/>
    <mergeCell ref="C31:U32"/>
    <mergeCell ref="C30:E30"/>
    <mergeCell ref="F30:M30"/>
    <mergeCell ref="N30:Q30"/>
    <mergeCell ref="D38:K38"/>
    <mergeCell ref="L38:S38"/>
    <mergeCell ref="X38:AE38"/>
    <mergeCell ref="AF38:AM38"/>
    <mergeCell ref="D36:K36"/>
    <mergeCell ref="L36:S36"/>
    <mergeCell ref="X36:AE36"/>
    <mergeCell ref="AF36:AM36"/>
    <mergeCell ref="D37:K37"/>
    <mergeCell ref="L37:S37"/>
  </mergeCells>
  <phoneticPr fontId="1"/>
  <pageMargins left="0.35433070866141736" right="0.23622047244094491" top="0.35433070866141736" bottom="0.55118110236220474" header="0.31496062992125984" footer="0.31496062992125984"/>
  <pageSetup paperSize="9" scale="99" orientation="portrait" r:id="rId1"/>
  <rowBreaks count="1" manualBreakCount="1">
    <brk id="60"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94" r:id="rId4" name="チェック 30">
              <controlPr defaultSize="0" autoFill="0" autoLine="0" autoPict="0">
                <anchor moveWithCells="1" sizeWithCells="1">
                  <from>
                    <xdr:col>2</xdr:col>
                    <xdr:colOff>144780</xdr:colOff>
                    <xdr:row>27</xdr:row>
                    <xdr:rowOff>175260</xdr:rowOff>
                  </from>
                  <to>
                    <xdr:col>4</xdr:col>
                    <xdr:colOff>30480</xdr:colOff>
                    <xdr:row>28</xdr:row>
                    <xdr:rowOff>182880</xdr:rowOff>
                  </to>
                </anchor>
              </controlPr>
            </control>
          </mc:Choice>
        </mc:AlternateContent>
        <mc:AlternateContent xmlns:mc="http://schemas.openxmlformats.org/markup-compatibility/2006">
          <mc:Choice Requires="x14">
            <control shapeId="11295" r:id="rId5" name="Check Box 31">
              <controlPr defaultSize="0" autoFill="0" autoLine="0" autoPict="0">
                <anchor moveWithCells="1" sizeWithCells="1">
                  <from>
                    <xdr:col>2</xdr:col>
                    <xdr:colOff>144780</xdr:colOff>
                    <xdr:row>22</xdr:row>
                    <xdr:rowOff>175260</xdr:rowOff>
                  </from>
                  <to>
                    <xdr:col>4</xdr:col>
                    <xdr:colOff>30480</xdr:colOff>
                    <xdr:row>23</xdr:row>
                    <xdr:rowOff>182880</xdr:rowOff>
                  </to>
                </anchor>
              </controlPr>
            </control>
          </mc:Choice>
        </mc:AlternateContent>
        <mc:AlternateContent xmlns:mc="http://schemas.openxmlformats.org/markup-compatibility/2006">
          <mc:Choice Requires="x14">
            <control shapeId="11296" r:id="rId6" name="Check Box 32">
              <controlPr defaultSize="0" autoFill="0" autoLine="0" autoPict="0">
                <anchor moveWithCells="1" sizeWithCells="1">
                  <from>
                    <xdr:col>2</xdr:col>
                    <xdr:colOff>144780</xdr:colOff>
                    <xdr:row>23</xdr:row>
                    <xdr:rowOff>175260</xdr:rowOff>
                  </from>
                  <to>
                    <xdr:col>4</xdr:col>
                    <xdr:colOff>30480</xdr:colOff>
                    <xdr:row>24</xdr:row>
                    <xdr:rowOff>182880</xdr:rowOff>
                  </to>
                </anchor>
              </controlPr>
            </control>
          </mc:Choice>
        </mc:AlternateContent>
        <mc:AlternateContent xmlns:mc="http://schemas.openxmlformats.org/markup-compatibility/2006">
          <mc:Choice Requires="x14">
            <control shapeId="11297" r:id="rId7" name="Check Box 33">
              <controlPr defaultSize="0" autoFill="0" autoLine="0" autoPict="0">
                <anchor moveWithCells="1" sizeWithCells="1">
                  <from>
                    <xdr:col>2</xdr:col>
                    <xdr:colOff>144780</xdr:colOff>
                    <xdr:row>24</xdr:row>
                    <xdr:rowOff>175260</xdr:rowOff>
                  </from>
                  <to>
                    <xdr:col>4</xdr:col>
                    <xdr:colOff>30480</xdr:colOff>
                    <xdr:row>25</xdr:row>
                    <xdr:rowOff>182880</xdr:rowOff>
                  </to>
                </anchor>
              </controlPr>
            </control>
          </mc:Choice>
        </mc:AlternateContent>
        <mc:AlternateContent xmlns:mc="http://schemas.openxmlformats.org/markup-compatibility/2006">
          <mc:Choice Requires="x14">
            <control shapeId="11298" r:id="rId8" name="Check Box 34">
              <controlPr defaultSize="0" autoFill="0" autoLine="0" autoPict="0">
                <anchor moveWithCells="1" sizeWithCells="1">
                  <from>
                    <xdr:col>2</xdr:col>
                    <xdr:colOff>144780</xdr:colOff>
                    <xdr:row>25</xdr:row>
                    <xdr:rowOff>175260</xdr:rowOff>
                  </from>
                  <to>
                    <xdr:col>4</xdr:col>
                    <xdr:colOff>30480</xdr:colOff>
                    <xdr:row>26</xdr:row>
                    <xdr:rowOff>182880</xdr:rowOff>
                  </to>
                </anchor>
              </controlPr>
            </control>
          </mc:Choice>
        </mc:AlternateContent>
        <mc:AlternateContent xmlns:mc="http://schemas.openxmlformats.org/markup-compatibility/2006">
          <mc:Choice Requires="x14">
            <control shapeId="11299" r:id="rId9" name="Check Box 35">
              <controlPr defaultSize="0" autoFill="0" autoLine="0" autoPict="0">
                <anchor moveWithCells="1" sizeWithCells="1">
                  <from>
                    <xdr:col>2</xdr:col>
                    <xdr:colOff>144780</xdr:colOff>
                    <xdr:row>26</xdr:row>
                    <xdr:rowOff>175260</xdr:rowOff>
                  </from>
                  <to>
                    <xdr:col>4</xdr:col>
                    <xdr:colOff>30480</xdr:colOff>
                    <xdr:row>27</xdr:row>
                    <xdr:rowOff>182880</xdr:rowOff>
                  </to>
                </anchor>
              </controlPr>
            </control>
          </mc:Choice>
        </mc:AlternateContent>
        <mc:AlternateContent xmlns:mc="http://schemas.openxmlformats.org/markup-compatibility/2006">
          <mc:Choice Requires="x14">
            <control shapeId="11300" r:id="rId10" name="Check Box 36">
              <controlPr defaultSize="0" autoFill="0" autoLine="0" autoPict="0">
                <anchor moveWithCells="1" sizeWithCells="1">
                  <from>
                    <xdr:col>2</xdr:col>
                    <xdr:colOff>144780</xdr:colOff>
                    <xdr:row>12</xdr:row>
                    <xdr:rowOff>175260</xdr:rowOff>
                  </from>
                  <to>
                    <xdr:col>4</xdr:col>
                    <xdr:colOff>30480</xdr:colOff>
                    <xdr:row>13</xdr:row>
                    <xdr:rowOff>182880</xdr:rowOff>
                  </to>
                </anchor>
              </controlPr>
            </control>
          </mc:Choice>
        </mc:AlternateContent>
        <mc:AlternateContent xmlns:mc="http://schemas.openxmlformats.org/markup-compatibility/2006">
          <mc:Choice Requires="x14">
            <control shapeId="11301" r:id="rId11" name="Check Box 37">
              <controlPr defaultSize="0" autoFill="0" autoLine="0" autoPict="0">
                <anchor moveWithCells="1" sizeWithCells="1">
                  <from>
                    <xdr:col>2</xdr:col>
                    <xdr:colOff>144780</xdr:colOff>
                    <xdr:row>13</xdr:row>
                    <xdr:rowOff>175260</xdr:rowOff>
                  </from>
                  <to>
                    <xdr:col>4</xdr:col>
                    <xdr:colOff>30480</xdr:colOff>
                    <xdr:row>14</xdr:row>
                    <xdr:rowOff>182880</xdr:rowOff>
                  </to>
                </anchor>
              </controlPr>
            </control>
          </mc:Choice>
        </mc:AlternateContent>
        <mc:AlternateContent xmlns:mc="http://schemas.openxmlformats.org/markup-compatibility/2006">
          <mc:Choice Requires="x14">
            <control shapeId="11302" r:id="rId12" name="Check Box 38">
              <controlPr defaultSize="0" autoFill="0" autoLine="0" autoPict="0">
                <anchor moveWithCells="1" sizeWithCells="1">
                  <from>
                    <xdr:col>2</xdr:col>
                    <xdr:colOff>144780</xdr:colOff>
                    <xdr:row>14</xdr:row>
                    <xdr:rowOff>175260</xdr:rowOff>
                  </from>
                  <to>
                    <xdr:col>4</xdr:col>
                    <xdr:colOff>30480</xdr:colOff>
                    <xdr:row>15</xdr:row>
                    <xdr:rowOff>182880</xdr:rowOff>
                  </to>
                </anchor>
              </controlPr>
            </control>
          </mc:Choice>
        </mc:AlternateContent>
        <mc:AlternateContent xmlns:mc="http://schemas.openxmlformats.org/markup-compatibility/2006">
          <mc:Choice Requires="x14">
            <control shapeId="11303" r:id="rId13" name="Check Box 39">
              <controlPr defaultSize="0" autoFill="0" autoLine="0" autoPict="0">
                <anchor moveWithCells="1" sizeWithCells="1">
                  <from>
                    <xdr:col>2</xdr:col>
                    <xdr:colOff>144780</xdr:colOff>
                    <xdr:row>15</xdr:row>
                    <xdr:rowOff>175260</xdr:rowOff>
                  </from>
                  <to>
                    <xdr:col>4</xdr:col>
                    <xdr:colOff>30480</xdr:colOff>
                    <xdr:row>16</xdr:row>
                    <xdr:rowOff>182880</xdr:rowOff>
                  </to>
                </anchor>
              </controlPr>
            </control>
          </mc:Choice>
        </mc:AlternateContent>
        <mc:AlternateContent xmlns:mc="http://schemas.openxmlformats.org/markup-compatibility/2006">
          <mc:Choice Requires="x14">
            <control shapeId="11304" r:id="rId14" name="Check Box 40">
              <controlPr defaultSize="0" autoFill="0" autoLine="0" autoPict="0">
                <anchor moveWithCells="1" sizeWithCells="1">
                  <from>
                    <xdr:col>2</xdr:col>
                    <xdr:colOff>144780</xdr:colOff>
                    <xdr:row>16</xdr:row>
                    <xdr:rowOff>175260</xdr:rowOff>
                  </from>
                  <to>
                    <xdr:col>4</xdr:col>
                    <xdr:colOff>30480</xdr:colOff>
                    <xdr:row>17</xdr:row>
                    <xdr:rowOff>182880</xdr:rowOff>
                  </to>
                </anchor>
              </controlPr>
            </control>
          </mc:Choice>
        </mc:AlternateContent>
        <mc:AlternateContent xmlns:mc="http://schemas.openxmlformats.org/markup-compatibility/2006">
          <mc:Choice Requires="x14">
            <control shapeId="11307" r:id="rId15" name="Check Box 43">
              <controlPr defaultSize="0" autoFill="0" autoLine="0" autoPict="0">
                <anchor moveWithCells="1" sizeWithCells="1">
                  <from>
                    <xdr:col>23</xdr:col>
                    <xdr:colOff>144780</xdr:colOff>
                    <xdr:row>12</xdr:row>
                    <xdr:rowOff>175260</xdr:rowOff>
                  </from>
                  <to>
                    <xdr:col>25</xdr:col>
                    <xdr:colOff>30480</xdr:colOff>
                    <xdr:row>13</xdr:row>
                    <xdr:rowOff>182880</xdr:rowOff>
                  </to>
                </anchor>
              </controlPr>
            </control>
          </mc:Choice>
        </mc:AlternateContent>
        <mc:AlternateContent xmlns:mc="http://schemas.openxmlformats.org/markup-compatibility/2006">
          <mc:Choice Requires="x14">
            <control shapeId="11308" r:id="rId16" name="Check Box 44">
              <controlPr defaultSize="0" autoFill="0" autoLine="0" autoPict="0">
                <anchor moveWithCells="1" sizeWithCells="1">
                  <from>
                    <xdr:col>23</xdr:col>
                    <xdr:colOff>144780</xdr:colOff>
                    <xdr:row>13</xdr:row>
                    <xdr:rowOff>175260</xdr:rowOff>
                  </from>
                  <to>
                    <xdr:col>25</xdr:col>
                    <xdr:colOff>30480</xdr:colOff>
                    <xdr:row>14</xdr:row>
                    <xdr:rowOff>182880</xdr:rowOff>
                  </to>
                </anchor>
              </controlPr>
            </control>
          </mc:Choice>
        </mc:AlternateContent>
        <mc:AlternateContent xmlns:mc="http://schemas.openxmlformats.org/markup-compatibility/2006">
          <mc:Choice Requires="x14">
            <control shapeId="11309" r:id="rId17" name="Check Box 45">
              <controlPr defaultSize="0" autoFill="0" autoLine="0" autoPict="0">
                <anchor moveWithCells="1" sizeWithCells="1">
                  <from>
                    <xdr:col>23</xdr:col>
                    <xdr:colOff>144780</xdr:colOff>
                    <xdr:row>14</xdr:row>
                    <xdr:rowOff>175260</xdr:rowOff>
                  </from>
                  <to>
                    <xdr:col>25</xdr:col>
                    <xdr:colOff>30480</xdr:colOff>
                    <xdr:row>15</xdr:row>
                    <xdr:rowOff>182880</xdr:rowOff>
                  </to>
                </anchor>
              </controlPr>
            </control>
          </mc:Choice>
        </mc:AlternateContent>
        <mc:AlternateContent xmlns:mc="http://schemas.openxmlformats.org/markup-compatibility/2006">
          <mc:Choice Requires="x14">
            <control shapeId="11310" r:id="rId18" name="Check Box 46">
              <controlPr defaultSize="0" autoFill="0" autoLine="0" autoPict="0">
                <anchor moveWithCells="1" sizeWithCells="1">
                  <from>
                    <xdr:col>23</xdr:col>
                    <xdr:colOff>144780</xdr:colOff>
                    <xdr:row>15</xdr:row>
                    <xdr:rowOff>175260</xdr:rowOff>
                  </from>
                  <to>
                    <xdr:col>25</xdr:col>
                    <xdr:colOff>30480</xdr:colOff>
                    <xdr:row>16</xdr:row>
                    <xdr:rowOff>182880</xdr:rowOff>
                  </to>
                </anchor>
              </controlPr>
            </control>
          </mc:Choice>
        </mc:AlternateContent>
        <mc:AlternateContent xmlns:mc="http://schemas.openxmlformats.org/markup-compatibility/2006">
          <mc:Choice Requires="x14">
            <control shapeId="11311" r:id="rId19" name="Check Box 47">
              <controlPr defaultSize="0" autoFill="0" autoLine="0" autoPict="0">
                <anchor moveWithCells="1" sizeWithCells="1">
                  <from>
                    <xdr:col>23</xdr:col>
                    <xdr:colOff>144780</xdr:colOff>
                    <xdr:row>16</xdr:row>
                    <xdr:rowOff>175260</xdr:rowOff>
                  </from>
                  <to>
                    <xdr:col>25</xdr:col>
                    <xdr:colOff>30480</xdr:colOff>
                    <xdr:row>17</xdr:row>
                    <xdr:rowOff>182880</xdr:rowOff>
                  </to>
                </anchor>
              </controlPr>
            </control>
          </mc:Choice>
        </mc:AlternateContent>
        <mc:AlternateContent xmlns:mc="http://schemas.openxmlformats.org/markup-compatibility/2006">
          <mc:Choice Requires="x14">
            <control shapeId="11312" r:id="rId20" name="Check Box 48">
              <controlPr defaultSize="0" autoFill="0" autoLine="0" autoPict="0">
                <anchor moveWithCells="1" sizeWithCells="1">
                  <from>
                    <xdr:col>23</xdr:col>
                    <xdr:colOff>144780</xdr:colOff>
                    <xdr:row>16</xdr:row>
                    <xdr:rowOff>175260</xdr:rowOff>
                  </from>
                  <to>
                    <xdr:col>25</xdr:col>
                    <xdr:colOff>30480</xdr:colOff>
                    <xdr:row>17</xdr:row>
                    <xdr:rowOff>182880</xdr:rowOff>
                  </to>
                </anchor>
              </controlPr>
            </control>
          </mc:Choice>
        </mc:AlternateContent>
        <mc:AlternateContent xmlns:mc="http://schemas.openxmlformats.org/markup-compatibility/2006">
          <mc:Choice Requires="x14">
            <control shapeId="11313" r:id="rId21" name="Check Box 49">
              <controlPr defaultSize="0" autoFill="0" autoLine="0" autoPict="0">
                <anchor moveWithCells="1" sizeWithCells="1">
                  <from>
                    <xdr:col>23</xdr:col>
                    <xdr:colOff>144780</xdr:colOff>
                    <xdr:row>17</xdr:row>
                    <xdr:rowOff>175260</xdr:rowOff>
                  </from>
                  <to>
                    <xdr:col>25</xdr:col>
                    <xdr:colOff>30480</xdr:colOff>
                    <xdr:row>18</xdr:row>
                    <xdr:rowOff>182880</xdr:rowOff>
                  </to>
                </anchor>
              </controlPr>
            </control>
          </mc:Choice>
        </mc:AlternateContent>
        <mc:AlternateContent xmlns:mc="http://schemas.openxmlformats.org/markup-compatibility/2006">
          <mc:Choice Requires="x14">
            <control shapeId="11316" r:id="rId22" name="チェック 52">
              <controlPr defaultSize="0" autoFill="0" autoLine="0" autoPict="0">
                <anchor moveWithCells="1" sizeWithCells="1">
                  <from>
                    <xdr:col>23</xdr:col>
                    <xdr:colOff>144780</xdr:colOff>
                    <xdr:row>23</xdr:row>
                    <xdr:rowOff>175260</xdr:rowOff>
                  </from>
                  <to>
                    <xdr:col>25</xdr:col>
                    <xdr:colOff>30480</xdr:colOff>
                    <xdr:row>25</xdr:row>
                    <xdr:rowOff>0</xdr:rowOff>
                  </to>
                </anchor>
              </controlPr>
            </control>
          </mc:Choice>
        </mc:AlternateContent>
        <mc:AlternateContent xmlns:mc="http://schemas.openxmlformats.org/markup-compatibility/2006">
          <mc:Choice Requires="x14">
            <control shapeId="11317" r:id="rId23" name="Check Box 53">
              <controlPr defaultSize="0" autoFill="0" autoLine="0" autoPict="0">
                <anchor moveWithCells="1" sizeWithCells="1">
                  <from>
                    <xdr:col>23</xdr:col>
                    <xdr:colOff>144780</xdr:colOff>
                    <xdr:row>22</xdr:row>
                    <xdr:rowOff>175260</xdr:rowOff>
                  </from>
                  <to>
                    <xdr:col>25</xdr:col>
                    <xdr:colOff>30480</xdr:colOff>
                    <xdr:row>24</xdr:row>
                    <xdr:rowOff>0</xdr:rowOff>
                  </to>
                </anchor>
              </controlPr>
            </control>
          </mc:Choice>
        </mc:AlternateContent>
        <mc:AlternateContent xmlns:mc="http://schemas.openxmlformats.org/markup-compatibility/2006">
          <mc:Choice Requires="x14">
            <control shapeId="11318" r:id="rId24" name="Check Box 54">
              <controlPr defaultSize="0" autoFill="0" autoLine="0" autoPict="0">
                <anchor moveWithCells="1" sizeWithCells="1">
                  <from>
                    <xdr:col>23</xdr:col>
                    <xdr:colOff>144780</xdr:colOff>
                    <xdr:row>24</xdr:row>
                    <xdr:rowOff>175260</xdr:rowOff>
                  </from>
                  <to>
                    <xdr:col>25</xdr:col>
                    <xdr:colOff>30480</xdr:colOff>
                    <xdr:row>26</xdr:row>
                    <xdr:rowOff>0</xdr:rowOff>
                  </to>
                </anchor>
              </controlPr>
            </control>
          </mc:Choice>
        </mc:AlternateContent>
        <mc:AlternateContent xmlns:mc="http://schemas.openxmlformats.org/markup-compatibility/2006">
          <mc:Choice Requires="x14">
            <control shapeId="11319" r:id="rId25" name="Check Box 55">
              <controlPr defaultSize="0" autoFill="0" autoLine="0" autoPict="0">
                <anchor moveWithCells="1" sizeWithCells="1">
                  <from>
                    <xdr:col>23</xdr:col>
                    <xdr:colOff>144780</xdr:colOff>
                    <xdr:row>25</xdr:row>
                    <xdr:rowOff>175260</xdr:rowOff>
                  </from>
                  <to>
                    <xdr:col>25</xdr:col>
                    <xdr:colOff>30480</xdr:colOff>
                    <xdr:row>27</xdr:row>
                    <xdr:rowOff>0</xdr:rowOff>
                  </to>
                </anchor>
              </controlPr>
            </control>
          </mc:Choice>
        </mc:AlternateContent>
        <mc:AlternateContent xmlns:mc="http://schemas.openxmlformats.org/markup-compatibility/2006">
          <mc:Choice Requires="x14">
            <control shapeId="11320" r:id="rId26" name="Check Box 56">
              <controlPr defaultSize="0" autoFill="0" autoLine="0" autoPict="0">
                <anchor moveWithCells="1" sizeWithCells="1">
                  <from>
                    <xdr:col>23</xdr:col>
                    <xdr:colOff>144780</xdr:colOff>
                    <xdr:row>26</xdr:row>
                    <xdr:rowOff>175260</xdr:rowOff>
                  </from>
                  <to>
                    <xdr:col>25</xdr:col>
                    <xdr:colOff>30480</xdr:colOff>
                    <xdr:row>28</xdr:row>
                    <xdr:rowOff>0</xdr:rowOff>
                  </to>
                </anchor>
              </controlPr>
            </control>
          </mc:Choice>
        </mc:AlternateContent>
        <mc:AlternateContent xmlns:mc="http://schemas.openxmlformats.org/markup-compatibility/2006">
          <mc:Choice Requires="x14">
            <control shapeId="11321" r:id="rId27" name="Check Box 57">
              <controlPr defaultSize="0" autoFill="0" autoLine="0" autoPict="0">
                <anchor moveWithCells="1" sizeWithCells="1">
                  <from>
                    <xdr:col>23</xdr:col>
                    <xdr:colOff>144780</xdr:colOff>
                    <xdr:row>26</xdr:row>
                    <xdr:rowOff>175260</xdr:rowOff>
                  </from>
                  <to>
                    <xdr:col>25</xdr:col>
                    <xdr:colOff>30480</xdr:colOff>
                    <xdr:row>28</xdr:row>
                    <xdr:rowOff>0</xdr:rowOff>
                  </to>
                </anchor>
              </controlPr>
            </control>
          </mc:Choice>
        </mc:AlternateContent>
        <mc:AlternateContent xmlns:mc="http://schemas.openxmlformats.org/markup-compatibility/2006">
          <mc:Choice Requires="x14">
            <control shapeId="11322" r:id="rId28" name="Check Box 58">
              <controlPr defaultSize="0" autoFill="0" autoLine="0" autoPict="0">
                <anchor moveWithCells="1" sizeWithCells="1">
                  <from>
                    <xdr:col>23</xdr:col>
                    <xdr:colOff>144780</xdr:colOff>
                    <xdr:row>27</xdr:row>
                    <xdr:rowOff>175260</xdr:rowOff>
                  </from>
                  <to>
                    <xdr:col>25</xdr:col>
                    <xdr:colOff>30480</xdr:colOff>
                    <xdr:row>29</xdr:row>
                    <xdr:rowOff>0</xdr:rowOff>
                  </to>
                </anchor>
              </controlPr>
            </control>
          </mc:Choice>
        </mc:AlternateContent>
        <mc:AlternateContent xmlns:mc="http://schemas.openxmlformats.org/markup-compatibility/2006">
          <mc:Choice Requires="x14">
            <control shapeId="11323" r:id="rId29" name="Check Box 59">
              <controlPr defaultSize="0" autoFill="0" autoLine="0" autoPict="0">
                <anchor moveWithCells="1" sizeWithCells="1">
                  <from>
                    <xdr:col>23</xdr:col>
                    <xdr:colOff>144780</xdr:colOff>
                    <xdr:row>27</xdr:row>
                    <xdr:rowOff>175260</xdr:rowOff>
                  </from>
                  <to>
                    <xdr:col>25</xdr:col>
                    <xdr:colOff>30480</xdr:colOff>
                    <xdr:row>29</xdr:row>
                    <xdr:rowOff>0</xdr:rowOff>
                  </to>
                </anchor>
              </controlPr>
            </control>
          </mc:Choice>
        </mc:AlternateContent>
        <mc:AlternateContent xmlns:mc="http://schemas.openxmlformats.org/markup-compatibility/2006">
          <mc:Choice Requires="x14">
            <control shapeId="11324" r:id="rId30" name="Check Box 60">
              <controlPr defaultSize="0" autoFill="0" autoLine="0" autoPict="0">
                <anchor moveWithCells="1" sizeWithCells="1">
                  <from>
                    <xdr:col>23</xdr:col>
                    <xdr:colOff>144780</xdr:colOff>
                    <xdr:row>28</xdr:row>
                    <xdr:rowOff>175260</xdr:rowOff>
                  </from>
                  <to>
                    <xdr:col>25</xdr:col>
                    <xdr:colOff>30480</xdr:colOff>
                    <xdr:row>30</xdr:row>
                    <xdr:rowOff>0</xdr:rowOff>
                  </to>
                </anchor>
              </controlPr>
            </control>
          </mc:Choice>
        </mc:AlternateContent>
        <mc:AlternateContent xmlns:mc="http://schemas.openxmlformats.org/markup-compatibility/2006">
          <mc:Choice Requires="x14">
            <control shapeId="11325" r:id="rId31" name="Check Box 61">
              <controlPr defaultSize="0" autoFill="0" autoLine="0" autoPict="0">
                <anchor moveWithCells="1" sizeWithCells="1">
                  <from>
                    <xdr:col>23</xdr:col>
                    <xdr:colOff>144780</xdr:colOff>
                    <xdr:row>28</xdr:row>
                    <xdr:rowOff>175260</xdr:rowOff>
                  </from>
                  <to>
                    <xdr:col>25</xdr:col>
                    <xdr:colOff>30480</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CL76"/>
  <sheetViews>
    <sheetView topLeftCell="A37" zoomScale="70" zoomScaleNormal="70" workbookViewId="0">
      <selection activeCell="N26" sqref="N26:U26"/>
    </sheetView>
  </sheetViews>
  <sheetFormatPr defaultColWidth="8.77734375" defaultRowHeight="15"/>
  <cols>
    <col min="1" max="90" width="2.21875" style="1" customWidth="1"/>
    <col min="91" max="16384" width="8.77734375" style="1"/>
  </cols>
  <sheetData>
    <row r="1" spans="1:90" ht="15.75" customHeight="1">
      <c r="A1" s="240" t="s">
        <v>460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row>
    <row r="2" spans="1:90">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row>
    <row r="3" spans="1:90">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c r="CI3" s="240"/>
      <c r="CJ3" s="240"/>
      <c r="CK3" s="240"/>
      <c r="CL3" s="240"/>
    </row>
    <row r="4" spans="1:90" ht="16.2">
      <c r="A4" s="74" t="s">
        <v>491</v>
      </c>
    </row>
    <row r="6" spans="1:90" ht="18.600000000000001">
      <c r="B6" s="188" t="s">
        <v>0</v>
      </c>
      <c r="C6" s="188"/>
      <c r="D6" s="237">
        <f>'a.チラシ（PC用）'!D5</f>
        <v>0</v>
      </c>
      <c r="E6" s="237"/>
      <c r="F6" s="237"/>
      <c r="G6" s="237"/>
      <c r="H6" s="237"/>
      <c r="I6" s="237"/>
      <c r="J6" s="237"/>
      <c r="K6" s="237"/>
      <c r="L6" s="237"/>
      <c r="O6" s="1" t="s">
        <v>32</v>
      </c>
      <c r="U6" s="250">
        <f>'a.チラシ（PC用）'!U5</f>
        <v>0</v>
      </c>
      <c r="V6" s="250"/>
      <c r="W6" s="250"/>
      <c r="X6" s="250"/>
      <c r="Y6" s="250"/>
      <c r="Z6" s="250"/>
      <c r="AA6" s="250"/>
      <c r="AB6" s="250"/>
      <c r="AC6" s="250"/>
      <c r="AD6" s="1" t="s">
        <v>31</v>
      </c>
    </row>
    <row r="8" spans="1:90" ht="16.2">
      <c r="A8" s="74" t="s">
        <v>508</v>
      </c>
    </row>
    <row r="10" spans="1:90" ht="16.2">
      <c r="B10" s="3" t="s">
        <v>4</v>
      </c>
    </row>
    <row r="11" spans="1:90" ht="7.5" customHeight="1"/>
    <row r="12" spans="1:90" ht="15" customHeight="1">
      <c r="C12" s="1" t="s">
        <v>17</v>
      </c>
      <c r="X12" s="1" t="s">
        <v>10</v>
      </c>
      <c r="BA12" s="1" t="s">
        <v>10</v>
      </c>
      <c r="BT12" s="1" t="s">
        <v>17</v>
      </c>
    </row>
    <row r="13" spans="1:90" ht="7.5" customHeight="1"/>
    <row r="14" spans="1:90">
      <c r="C14" s="241" t="s">
        <v>2</v>
      </c>
      <c r="D14" s="242"/>
      <c r="E14" s="243"/>
      <c r="F14" s="241" t="s">
        <v>1</v>
      </c>
      <c r="G14" s="242"/>
      <c r="H14" s="242"/>
      <c r="I14" s="242"/>
      <c r="J14" s="242"/>
      <c r="K14" s="242"/>
      <c r="L14" s="242"/>
      <c r="M14" s="243"/>
      <c r="N14" s="241" t="s">
        <v>3</v>
      </c>
      <c r="O14" s="242"/>
      <c r="P14" s="242"/>
      <c r="Q14" s="242"/>
      <c r="R14" s="242"/>
      <c r="S14" s="242"/>
      <c r="T14" s="242"/>
      <c r="U14" s="243"/>
      <c r="V14" s="2"/>
      <c r="X14" s="241" t="s">
        <v>2</v>
      </c>
      <c r="Y14" s="242"/>
      <c r="Z14" s="243"/>
      <c r="AA14" s="241" t="s">
        <v>1</v>
      </c>
      <c r="AB14" s="242"/>
      <c r="AC14" s="242"/>
      <c r="AD14" s="242"/>
      <c r="AE14" s="242"/>
      <c r="AF14" s="242"/>
      <c r="AG14" s="242"/>
      <c r="AH14" s="243"/>
      <c r="AI14" s="241" t="s">
        <v>3</v>
      </c>
      <c r="AJ14" s="242"/>
      <c r="AK14" s="242"/>
      <c r="AL14" s="242"/>
      <c r="AM14" s="242"/>
      <c r="AN14" s="242"/>
      <c r="AO14" s="242"/>
      <c r="AP14" s="243"/>
      <c r="BA14" s="247" t="s">
        <v>1</v>
      </c>
      <c r="BB14" s="248"/>
      <c r="BC14" s="248"/>
      <c r="BD14" s="248"/>
      <c r="BE14" s="248"/>
      <c r="BF14" s="248"/>
      <c r="BG14" s="248"/>
      <c r="BH14" s="249"/>
      <c r="BI14" s="247" t="s">
        <v>3</v>
      </c>
      <c r="BJ14" s="248"/>
      <c r="BK14" s="248"/>
      <c r="BL14" s="248"/>
      <c r="BM14" s="248"/>
      <c r="BN14" s="248"/>
      <c r="BO14" s="248"/>
      <c r="BP14" s="249"/>
      <c r="BT14" s="247" t="s">
        <v>1</v>
      </c>
      <c r="BU14" s="248"/>
      <c r="BV14" s="248"/>
      <c r="BW14" s="248"/>
      <c r="BX14" s="248"/>
      <c r="BY14" s="248"/>
      <c r="BZ14" s="248"/>
      <c r="CA14" s="249"/>
      <c r="CB14" s="247" t="s">
        <v>3</v>
      </c>
      <c r="CC14" s="248"/>
      <c r="CD14" s="248"/>
      <c r="CE14" s="248"/>
      <c r="CF14" s="248"/>
      <c r="CG14" s="248"/>
      <c r="CH14" s="248"/>
      <c r="CI14" s="249"/>
    </row>
    <row r="15" spans="1:90">
      <c r="C15" s="244" t="b">
        <v>0</v>
      </c>
      <c r="D15" s="245"/>
      <c r="E15" s="246"/>
      <c r="F15" s="244" t="str">
        <f>'a.チラシ（PC用）'!F16</f>
        <v>学習用具（机、本棚等）</v>
      </c>
      <c r="G15" s="245"/>
      <c r="H15" s="245"/>
      <c r="I15" s="245"/>
      <c r="J15" s="245"/>
      <c r="K15" s="245"/>
      <c r="L15" s="245"/>
      <c r="M15" s="246"/>
      <c r="N15" s="181">
        <f t="shared" ref="N15:N20" si="0">IF(C15=FALSE,0,CB15)</f>
        <v>0</v>
      </c>
      <c r="O15" s="182"/>
      <c r="P15" s="182"/>
      <c r="Q15" s="182"/>
      <c r="R15" s="182"/>
      <c r="S15" s="182"/>
      <c r="T15" s="182"/>
      <c r="U15" s="183"/>
      <c r="V15" s="2"/>
      <c r="X15" s="244" t="b">
        <v>0</v>
      </c>
      <c r="Y15" s="245"/>
      <c r="Z15" s="246"/>
      <c r="AA15" s="244" t="str">
        <f>'a.チラシ（PC用）'!AA16</f>
        <v>応接セット、サイドボード等</v>
      </c>
      <c r="AB15" s="245"/>
      <c r="AC15" s="245"/>
      <c r="AD15" s="245"/>
      <c r="AE15" s="245"/>
      <c r="AF15" s="245"/>
      <c r="AG15" s="245"/>
      <c r="AH15" s="246"/>
      <c r="AI15" s="181">
        <f>IF(X15=FALSE,0,BI15)</f>
        <v>0</v>
      </c>
      <c r="AJ15" s="182"/>
      <c r="AK15" s="182"/>
      <c r="AL15" s="182"/>
      <c r="AM15" s="182"/>
      <c r="AN15" s="182"/>
      <c r="AO15" s="182"/>
      <c r="AP15" s="183"/>
      <c r="BA15" s="244" t="s">
        <v>11</v>
      </c>
      <c r="BB15" s="245"/>
      <c r="BC15" s="245"/>
      <c r="BD15" s="245"/>
      <c r="BE15" s="245"/>
      <c r="BF15" s="245"/>
      <c r="BG15" s="245"/>
      <c r="BH15" s="246"/>
      <c r="BI15" s="181">
        <f>'居間（a）'!Q45</f>
        <v>42</v>
      </c>
      <c r="BJ15" s="182"/>
      <c r="BK15" s="182"/>
      <c r="BL15" s="182"/>
      <c r="BM15" s="182"/>
      <c r="BN15" s="182"/>
      <c r="BO15" s="182"/>
      <c r="BP15" s="183"/>
      <c r="BT15" s="244" t="s">
        <v>461</v>
      </c>
      <c r="BU15" s="245"/>
      <c r="BV15" s="245"/>
      <c r="BW15" s="245"/>
      <c r="BX15" s="245"/>
      <c r="BY15" s="245"/>
      <c r="BZ15" s="245"/>
      <c r="CA15" s="246"/>
      <c r="CB15" s="181">
        <f>'子供部屋（a）'!Q72</f>
        <v>0</v>
      </c>
      <c r="CC15" s="182"/>
      <c r="CD15" s="182"/>
      <c r="CE15" s="182"/>
      <c r="CF15" s="182"/>
      <c r="CG15" s="182"/>
      <c r="CH15" s="182"/>
      <c r="CI15" s="183"/>
    </row>
    <row r="16" spans="1:90" ht="15.75" customHeight="1">
      <c r="C16" s="244" t="b">
        <v>0</v>
      </c>
      <c r="D16" s="245"/>
      <c r="E16" s="246"/>
      <c r="F16" s="244" t="str">
        <f>'a.チラシ（PC用）'!F17</f>
        <v>寝具</v>
      </c>
      <c r="G16" s="245"/>
      <c r="H16" s="245"/>
      <c r="I16" s="245"/>
      <c r="J16" s="245"/>
      <c r="K16" s="245"/>
      <c r="L16" s="245"/>
      <c r="M16" s="246"/>
      <c r="N16" s="181">
        <f t="shared" si="0"/>
        <v>0</v>
      </c>
      <c r="O16" s="182"/>
      <c r="P16" s="182"/>
      <c r="Q16" s="182"/>
      <c r="R16" s="182"/>
      <c r="S16" s="182"/>
      <c r="T16" s="182"/>
      <c r="U16" s="183"/>
      <c r="V16" s="2"/>
      <c r="X16" s="244" t="b">
        <v>0</v>
      </c>
      <c r="Y16" s="245"/>
      <c r="Z16" s="246"/>
      <c r="AA16" s="244" t="str">
        <f>'a.チラシ（PC用）'!AA17</f>
        <v>テレビ・DVDレコーダー</v>
      </c>
      <c r="AB16" s="245"/>
      <c r="AC16" s="245"/>
      <c r="AD16" s="245"/>
      <c r="AE16" s="245"/>
      <c r="AF16" s="245"/>
      <c r="AG16" s="245"/>
      <c r="AH16" s="246"/>
      <c r="AI16" s="181">
        <f>IF(X16=FALSE,0,BI16)</f>
        <v>0</v>
      </c>
      <c r="AJ16" s="182"/>
      <c r="AK16" s="182"/>
      <c r="AL16" s="182"/>
      <c r="AM16" s="182"/>
      <c r="AN16" s="182"/>
      <c r="AO16" s="182"/>
      <c r="AP16" s="183"/>
      <c r="BA16" s="244" t="s">
        <v>12</v>
      </c>
      <c r="BB16" s="245"/>
      <c r="BC16" s="245"/>
      <c r="BD16" s="245"/>
      <c r="BE16" s="245"/>
      <c r="BF16" s="245"/>
      <c r="BG16" s="245"/>
      <c r="BH16" s="246"/>
      <c r="BI16" s="181">
        <f>'居間（a）'!Q46</f>
        <v>25</v>
      </c>
      <c r="BJ16" s="182"/>
      <c r="BK16" s="182"/>
      <c r="BL16" s="182"/>
      <c r="BM16" s="182"/>
      <c r="BN16" s="182"/>
      <c r="BO16" s="182"/>
      <c r="BP16" s="183"/>
      <c r="BT16" s="244" t="s">
        <v>462</v>
      </c>
      <c r="BU16" s="245"/>
      <c r="BV16" s="245"/>
      <c r="BW16" s="245"/>
      <c r="BX16" s="245"/>
      <c r="BY16" s="245"/>
      <c r="BZ16" s="245"/>
      <c r="CA16" s="246"/>
      <c r="CB16" s="181">
        <f>'子供部屋（a）'!Q73</f>
        <v>0</v>
      </c>
      <c r="CC16" s="182"/>
      <c r="CD16" s="182"/>
      <c r="CE16" s="182"/>
      <c r="CF16" s="182"/>
      <c r="CG16" s="182"/>
      <c r="CH16" s="182"/>
      <c r="CI16" s="183"/>
    </row>
    <row r="17" spans="3:87" ht="15.75" customHeight="1">
      <c r="C17" s="244" t="b">
        <v>0</v>
      </c>
      <c r="D17" s="245"/>
      <c r="E17" s="246"/>
      <c r="F17" s="244" t="str">
        <f>'a.チラシ（PC用）'!F18</f>
        <v>衣類</v>
      </c>
      <c r="G17" s="245"/>
      <c r="H17" s="245"/>
      <c r="I17" s="245"/>
      <c r="J17" s="245"/>
      <c r="K17" s="245"/>
      <c r="L17" s="245"/>
      <c r="M17" s="246"/>
      <c r="N17" s="181">
        <f t="shared" si="0"/>
        <v>0</v>
      </c>
      <c r="O17" s="182"/>
      <c r="P17" s="182"/>
      <c r="Q17" s="182"/>
      <c r="R17" s="182"/>
      <c r="S17" s="182"/>
      <c r="T17" s="182"/>
      <c r="U17" s="183"/>
      <c r="V17" s="2"/>
      <c r="X17" s="244" t="b">
        <v>0</v>
      </c>
      <c r="Y17" s="245"/>
      <c r="Z17" s="246"/>
      <c r="AA17" s="244" t="str">
        <f>'a.チラシ（PC用）'!AA18</f>
        <v>エアコン、扇風機、空気清浄器 等</v>
      </c>
      <c r="AB17" s="245"/>
      <c r="AC17" s="245"/>
      <c r="AD17" s="245"/>
      <c r="AE17" s="245"/>
      <c r="AF17" s="245"/>
      <c r="AG17" s="245"/>
      <c r="AH17" s="246"/>
      <c r="AI17" s="181">
        <f>IF(X17=FALSE,0,BI17)</f>
        <v>0</v>
      </c>
      <c r="AJ17" s="182"/>
      <c r="AK17" s="182"/>
      <c r="AL17" s="182"/>
      <c r="AM17" s="182"/>
      <c r="AN17" s="182"/>
      <c r="AO17" s="182"/>
      <c r="AP17" s="183"/>
      <c r="BA17" s="244" t="s">
        <v>13</v>
      </c>
      <c r="BB17" s="245"/>
      <c r="BC17" s="245"/>
      <c r="BD17" s="245"/>
      <c r="BE17" s="245"/>
      <c r="BF17" s="245"/>
      <c r="BG17" s="245"/>
      <c r="BH17" s="246"/>
      <c r="BI17" s="181">
        <f>'居間（a）'!Q48</f>
        <v>5</v>
      </c>
      <c r="BJ17" s="182"/>
      <c r="BK17" s="182"/>
      <c r="BL17" s="182"/>
      <c r="BM17" s="182"/>
      <c r="BN17" s="182"/>
      <c r="BO17" s="182"/>
      <c r="BP17" s="183"/>
      <c r="BT17" s="244" t="s">
        <v>463</v>
      </c>
      <c r="BU17" s="245"/>
      <c r="BV17" s="245"/>
      <c r="BW17" s="245"/>
      <c r="BX17" s="245"/>
      <c r="BY17" s="245"/>
      <c r="BZ17" s="245"/>
      <c r="CA17" s="246"/>
      <c r="CB17" s="181">
        <f>'子供部屋（a）'!Q74</f>
        <v>0</v>
      </c>
      <c r="CC17" s="182"/>
      <c r="CD17" s="182"/>
      <c r="CE17" s="182"/>
      <c r="CF17" s="182"/>
      <c r="CG17" s="182"/>
      <c r="CH17" s="182"/>
      <c r="CI17" s="183"/>
    </row>
    <row r="18" spans="3:87" ht="15.75" customHeight="1">
      <c r="C18" s="244" t="b">
        <v>0</v>
      </c>
      <c r="D18" s="245"/>
      <c r="E18" s="246"/>
      <c r="F18" s="244" t="str">
        <f>'a.チラシ（PC用）'!F19</f>
        <v>おもちゃ一式（ゲーム機、人形等）</v>
      </c>
      <c r="G18" s="245"/>
      <c r="H18" s="245"/>
      <c r="I18" s="245"/>
      <c r="J18" s="245"/>
      <c r="K18" s="245"/>
      <c r="L18" s="245"/>
      <c r="M18" s="246"/>
      <c r="N18" s="181">
        <f t="shared" si="0"/>
        <v>0</v>
      </c>
      <c r="O18" s="182"/>
      <c r="P18" s="182"/>
      <c r="Q18" s="182"/>
      <c r="R18" s="182"/>
      <c r="S18" s="182"/>
      <c r="T18" s="182"/>
      <c r="U18" s="183"/>
      <c r="V18" s="2"/>
      <c r="X18" s="244" t="b">
        <v>0</v>
      </c>
      <c r="Y18" s="245"/>
      <c r="Z18" s="246"/>
      <c r="AA18" s="244" t="str">
        <f>'a.チラシ（PC用）'!AA19</f>
        <v>パソコン・プリンタ等</v>
      </c>
      <c r="AB18" s="245"/>
      <c r="AC18" s="245"/>
      <c r="AD18" s="245"/>
      <c r="AE18" s="245"/>
      <c r="AF18" s="245"/>
      <c r="AG18" s="245"/>
      <c r="AH18" s="246"/>
      <c r="AI18" s="181">
        <f>IF(X18=FALSE,0,BI18)</f>
        <v>0</v>
      </c>
      <c r="AJ18" s="182"/>
      <c r="AK18" s="182"/>
      <c r="AL18" s="182"/>
      <c r="AM18" s="182"/>
      <c r="AN18" s="182"/>
      <c r="AO18" s="182"/>
      <c r="AP18" s="183"/>
      <c r="BA18" s="244" t="s">
        <v>14</v>
      </c>
      <c r="BB18" s="245"/>
      <c r="BC18" s="245"/>
      <c r="BD18" s="245"/>
      <c r="BE18" s="245"/>
      <c r="BF18" s="245"/>
      <c r="BG18" s="245"/>
      <c r="BH18" s="246"/>
      <c r="BI18" s="181">
        <f>'居間（a）'!Q49</f>
        <v>30</v>
      </c>
      <c r="BJ18" s="182"/>
      <c r="BK18" s="182"/>
      <c r="BL18" s="182"/>
      <c r="BM18" s="182"/>
      <c r="BN18" s="182"/>
      <c r="BO18" s="182"/>
      <c r="BP18" s="183"/>
      <c r="BT18" s="244" t="s">
        <v>19</v>
      </c>
      <c r="BU18" s="245"/>
      <c r="BV18" s="245"/>
      <c r="BW18" s="245"/>
      <c r="BX18" s="245"/>
      <c r="BY18" s="245"/>
      <c r="BZ18" s="245"/>
      <c r="CA18" s="246"/>
      <c r="CB18" s="181">
        <f>'子供部屋（a）'!Q75</f>
        <v>0</v>
      </c>
      <c r="CC18" s="182"/>
      <c r="CD18" s="182"/>
      <c r="CE18" s="182"/>
      <c r="CF18" s="182"/>
      <c r="CG18" s="182"/>
      <c r="CH18" s="182"/>
      <c r="CI18" s="183"/>
    </row>
    <row r="19" spans="3:87" ht="15.75" customHeight="1">
      <c r="C19" s="244" t="b">
        <v>0</v>
      </c>
      <c r="D19" s="245"/>
      <c r="E19" s="246"/>
      <c r="F19" s="244" t="str">
        <f>'a.チラシ（PC用）'!F20</f>
        <v>エアコン、扇風機 等</v>
      </c>
      <c r="G19" s="245"/>
      <c r="H19" s="245"/>
      <c r="I19" s="245"/>
      <c r="J19" s="245"/>
      <c r="K19" s="245"/>
      <c r="L19" s="245"/>
      <c r="M19" s="246"/>
      <c r="N19" s="181">
        <f t="shared" si="0"/>
        <v>0</v>
      </c>
      <c r="O19" s="182"/>
      <c r="P19" s="182"/>
      <c r="Q19" s="182"/>
      <c r="R19" s="182"/>
      <c r="S19" s="182"/>
      <c r="T19" s="182"/>
      <c r="U19" s="183"/>
      <c r="V19" s="2"/>
      <c r="X19" s="244" t="b">
        <v>0</v>
      </c>
      <c r="Y19" s="245"/>
      <c r="Z19" s="246"/>
      <c r="AA19" s="244" t="str">
        <f>'a.チラシ（PC用）'!AA20</f>
        <v>その他（*3）</v>
      </c>
      <c r="AB19" s="245"/>
      <c r="AC19" s="245"/>
      <c r="AD19" s="245"/>
      <c r="AE19" s="245"/>
      <c r="AF19" s="245"/>
      <c r="AG19" s="245"/>
      <c r="AH19" s="246"/>
      <c r="AI19" s="181">
        <f>IF(X19=FALSE,0,BI19)</f>
        <v>0</v>
      </c>
      <c r="AJ19" s="182"/>
      <c r="AK19" s="182"/>
      <c r="AL19" s="182"/>
      <c r="AM19" s="182"/>
      <c r="AN19" s="182"/>
      <c r="AO19" s="182"/>
      <c r="AP19" s="183"/>
      <c r="BA19" s="244" t="s">
        <v>15</v>
      </c>
      <c r="BB19" s="245"/>
      <c r="BC19" s="245"/>
      <c r="BD19" s="245"/>
      <c r="BE19" s="245"/>
      <c r="BF19" s="245"/>
      <c r="BG19" s="245"/>
      <c r="BH19" s="246"/>
      <c r="BI19" s="181">
        <f>'居間（a）'!Q50</f>
        <v>16</v>
      </c>
      <c r="BJ19" s="182"/>
      <c r="BK19" s="182"/>
      <c r="BL19" s="182"/>
      <c r="BM19" s="182"/>
      <c r="BN19" s="182"/>
      <c r="BO19" s="182"/>
      <c r="BP19" s="183"/>
      <c r="BT19" s="244" t="s">
        <v>13</v>
      </c>
      <c r="BU19" s="245"/>
      <c r="BV19" s="245"/>
      <c r="BW19" s="245"/>
      <c r="BX19" s="245"/>
      <c r="BY19" s="245"/>
      <c r="BZ19" s="245"/>
      <c r="CA19" s="246"/>
      <c r="CB19" s="181">
        <f>'子供部屋（a）'!Q76</f>
        <v>0</v>
      </c>
      <c r="CC19" s="182"/>
      <c r="CD19" s="182"/>
      <c r="CE19" s="182"/>
      <c r="CF19" s="182"/>
      <c r="CG19" s="182"/>
      <c r="CH19" s="182"/>
      <c r="CI19" s="183"/>
    </row>
    <row r="20" spans="3:87">
      <c r="C20" s="244" t="b">
        <v>0</v>
      </c>
      <c r="D20" s="245"/>
      <c r="E20" s="246"/>
      <c r="F20" s="244" t="str">
        <f>'a.チラシ（PC用）'!F21</f>
        <v>その他（*2）</v>
      </c>
      <c r="G20" s="245"/>
      <c r="H20" s="245"/>
      <c r="I20" s="245"/>
      <c r="J20" s="245"/>
      <c r="K20" s="245"/>
      <c r="L20" s="245"/>
      <c r="M20" s="246"/>
      <c r="N20" s="181">
        <f t="shared" si="0"/>
        <v>0</v>
      </c>
      <c r="O20" s="182"/>
      <c r="P20" s="182"/>
      <c r="Q20" s="182"/>
      <c r="R20" s="182"/>
      <c r="S20" s="182"/>
      <c r="T20" s="182"/>
      <c r="U20" s="183"/>
      <c r="V20" s="2"/>
      <c r="X20" s="70"/>
      <c r="Y20" s="70"/>
      <c r="Z20" s="70"/>
      <c r="AA20" s="70"/>
      <c r="AB20" s="70"/>
      <c r="AC20" s="70"/>
      <c r="AD20" s="70"/>
      <c r="AE20" s="70"/>
      <c r="AF20" s="70"/>
      <c r="AG20" s="70"/>
      <c r="AH20" s="70"/>
      <c r="AI20" s="70"/>
      <c r="AJ20" s="70"/>
      <c r="AK20" s="70"/>
      <c r="AL20" s="70"/>
      <c r="AM20" s="70"/>
      <c r="AN20" s="70"/>
      <c r="AO20" s="70"/>
      <c r="AP20" s="70"/>
      <c r="BT20" s="244" t="s">
        <v>15</v>
      </c>
      <c r="BU20" s="245"/>
      <c r="BV20" s="245"/>
      <c r="BW20" s="245"/>
      <c r="BX20" s="245"/>
      <c r="BY20" s="245"/>
      <c r="BZ20" s="245"/>
      <c r="CA20" s="246"/>
      <c r="CB20" s="181">
        <f>'子供部屋（a）'!Q77</f>
        <v>0</v>
      </c>
      <c r="CC20" s="182"/>
      <c r="CD20" s="182"/>
      <c r="CE20" s="182"/>
      <c r="CF20" s="182"/>
      <c r="CG20" s="182"/>
      <c r="CH20" s="182"/>
      <c r="CI20" s="183"/>
    </row>
    <row r="21" spans="3:87" ht="7.5" customHeight="1"/>
    <row r="22" spans="3:87" ht="15" customHeight="1">
      <c r="C22" s="1" t="s">
        <v>18</v>
      </c>
      <c r="X22" s="1" t="s">
        <v>16</v>
      </c>
      <c r="BA22" s="1" t="s">
        <v>16</v>
      </c>
      <c r="BT22" s="1" t="s">
        <v>18</v>
      </c>
    </row>
    <row r="23" spans="3:87" ht="7.5" customHeight="1"/>
    <row r="24" spans="3:87">
      <c r="C24" s="241" t="s">
        <v>2</v>
      </c>
      <c r="D24" s="242"/>
      <c r="E24" s="243"/>
      <c r="F24" s="241" t="s">
        <v>1</v>
      </c>
      <c r="G24" s="242"/>
      <c r="H24" s="242"/>
      <c r="I24" s="242"/>
      <c r="J24" s="242"/>
      <c r="K24" s="242"/>
      <c r="L24" s="242"/>
      <c r="M24" s="243"/>
      <c r="N24" s="241" t="s">
        <v>3</v>
      </c>
      <c r="O24" s="242"/>
      <c r="P24" s="242"/>
      <c r="Q24" s="242"/>
      <c r="R24" s="242"/>
      <c r="S24" s="242"/>
      <c r="T24" s="242"/>
      <c r="U24" s="243"/>
      <c r="V24" s="2"/>
      <c r="X24" s="247" t="s">
        <v>2</v>
      </c>
      <c r="Y24" s="248"/>
      <c r="Z24" s="249"/>
      <c r="AA24" s="247" t="s">
        <v>1</v>
      </c>
      <c r="AB24" s="248"/>
      <c r="AC24" s="248"/>
      <c r="AD24" s="248"/>
      <c r="AE24" s="248"/>
      <c r="AF24" s="248"/>
      <c r="AG24" s="248"/>
      <c r="AH24" s="249"/>
      <c r="AI24" s="247" t="s">
        <v>3</v>
      </c>
      <c r="AJ24" s="248"/>
      <c r="AK24" s="248"/>
      <c r="AL24" s="248"/>
      <c r="AM24" s="248"/>
      <c r="AN24" s="248"/>
      <c r="AO24" s="248"/>
      <c r="AP24" s="249"/>
      <c r="BA24" s="247" t="s">
        <v>1</v>
      </c>
      <c r="BB24" s="248"/>
      <c r="BC24" s="248"/>
      <c r="BD24" s="248"/>
      <c r="BE24" s="248"/>
      <c r="BF24" s="248"/>
      <c r="BG24" s="248"/>
      <c r="BH24" s="249"/>
      <c r="BI24" s="247" t="s">
        <v>3</v>
      </c>
      <c r="BJ24" s="248"/>
      <c r="BK24" s="248"/>
      <c r="BL24" s="248"/>
      <c r="BM24" s="248"/>
      <c r="BN24" s="248"/>
      <c r="BO24" s="248"/>
      <c r="BP24" s="249"/>
      <c r="BT24" s="247" t="s">
        <v>1</v>
      </c>
      <c r="BU24" s="248"/>
      <c r="BV24" s="248"/>
      <c r="BW24" s="248"/>
      <c r="BX24" s="248"/>
      <c r="BY24" s="248"/>
      <c r="BZ24" s="248"/>
      <c r="CA24" s="249"/>
      <c r="CB24" s="247" t="s">
        <v>3</v>
      </c>
      <c r="CC24" s="248"/>
      <c r="CD24" s="248"/>
      <c r="CE24" s="248"/>
      <c r="CF24" s="248"/>
      <c r="CG24" s="248"/>
      <c r="CH24" s="248"/>
      <c r="CI24" s="249"/>
    </row>
    <row r="25" spans="3:87">
      <c r="C25" s="244" t="b">
        <v>0</v>
      </c>
      <c r="D25" s="245"/>
      <c r="E25" s="246"/>
      <c r="F25" s="244" t="str">
        <f>'a.チラシ（PC用）'!F28</f>
        <v>和・洋ダンス、整理ダンス</v>
      </c>
      <c r="G25" s="245"/>
      <c r="H25" s="245"/>
      <c r="I25" s="245"/>
      <c r="J25" s="245"/>
      <c r="K25" s="245"/>
      <c r="L25" s="245"/>
      <c r="M25" s="246"/>
      <c r="N25" s="181">
        <f t="shared" ref="N25:N31" si="1">IF(C25=FALSE,0,CB25)</f>
        <v>0</v>
      </c>
      <c r="O25" s="182"/>
      <c r="P25" s="182"/>
      <c r="Q25" s="182"/>
      <c r="R25" s="182"/>
      <c r="S25" s="182"/>
      <c r="T25" s="182"/>
      <c r="U25" s="183"/>
      <c r="V25" s="2"/>
      <c r="X25" s="244" t="b">
        <v>0</v>
      </c>
      <c r="Y25" s="245"/>
      <c r="Z25" s="246"/>
      <c r="AA25" s="244" t="str">
        <f>'a.チラシ（PC用）'!AA28</f>
        <v>食器戸棚</v>
      </c>
      <c r="AB25" s="245"/>
      <c r="AC25" s="245"/>
      <c r="AD25" s="245"/>
      <c r="AE25" s="245"/>
      <c r="AF25" s="245"/>
      <c r="AG25" s="245"/>
      <c r="AH25" s="246"/>
      <c r="AI25" s="181">
        <f t="shared" ref="AI25:AI30" si="2">IF(X25=FALSE,0,BI25)</f>
        <v>0</v>
      </c>
      <c r="AJ25" s="182"/>
      <c r="AK25" s="182"/>
      <c r="AL25" s="182"/>
      <c r="AM25" s="182"/>
      <c r="AN25" s="182"/>
      <c r="AO25" s="182"/>
      <c r="AP25" s="183"/>
      <c r="BA25" s="244" t="s">
        <v>20</v>
      </c>
      <c r="BB25" s="245"/>
      <c r="BC25" s="245"/>
      <c r="BD25" s="245"/>
      <c r="BE25" s="245"/>
      <c r="BF25" s="245"/>
      <c r="BG25" s="245"/>
      <c r="BH25" s="246"/>
      <c r="BI25" s="181">
        <f>'台所・浴室（a）'!Q42</f>
        <v>0</v>
      </c>
      <c r="BJ25" s="182"/>
      <c r="BK25" s="182"/>
      <c r="BL25" s="182"/>
      <c r="BM25" s="182"/>
      <c r="BN25" s="182"/>
      <c r="BO25" s="182"/>
      <c r="BP25" s="183"/>
      <c r="BT25" s="244" t="s">
        <v>25</v>
      </c>
      <c r="BU25" s="245"/>
      <c r="BV25" s="245"/>
      <c r="BW25" s="245"/>
      <c r="BX25" s="245"/>
      <c r="BY25" s="245"/>
      <c r="BZ25" s="245"/>
      <c r="CA25" s="246"/>
      <c r="CB25" s="181">
        <f>'和室（a）'!Q83</f>
        <v>0</v>
      </c>
      <c r="CC25" s="182"/>
      <c r="CD25" s="182"/>
      <c r="CE25" s="182"/>
      <c r="CF25" s="182"/>
      <c r="CG25" s="182"/>
      <c r="CH25" s="182"/>
      <c r="CI25" s="183"/>
    </row>
    <row r="26" spans="3:87">
      <c r="C26" s="244" t="b">
        <v>0</v>
      </c>
      <c r="D26" s="245"/>
      <c r="E26" s="246"/>
      <c r="F26" s="244" t="str">
        <f>'a.チラシ（PC用）'!F29</f>
        <v>婦人和服</v>
      </c>
      <c r="G26" s="245"/>
      <c r="H26" s="245"/>
      <c r="I26" s="245"/>
      <c r="J26" s="245"/>
      <c r="K26" s="245"/>
      <c r="L26" s="245"/>
      <c r="M26" s="246"/>
      <c r="N26" s="181">
        <f t="shared" si="1"/>
        <v>0</v>
      </c>
      <c r="O26" s="182"/>
      <c r="P26" s="182"/>
      <c r="Q26" s="182"/>
      <c r="R26" s="182"/>
      <c r="S26" s="182"/>
      <c r="T26" s="182"/>
      <c r="U26" s="183"/>
      <c r="V26" s="2"/>
      <c r="X26" s="244" t="b">
        <v>0</v>
      </c>
      <c r="Y26" s="245"/>
      <c r="Z26" s="246"/>
      <c r="AA26" s="244" t="str">
        <f>'a.チラシ（PC用）'!AA29</f>
        <v>冷蔵庫・オーブン</v>
      </c>
      <c r="AB26" s="245"/>
      <c r="AC26" s="245"/>
      <c r="AD26" s="245"/>
      <c r="AE26" s="245"/>
      <c r="AF26" s="245"/>
      <c r="AG26" s="245"/>
      <c r="AH26" s="246"/>
      <c r="AI26" s="181">
        <f t="shared" si="2"/>
        <v>0</v>
      </c>
      <c r="AJ26" s="182"/>
      <c r="AK26" s="182"/>
      <c r="AL26" s="182"/>
      <c r="AM26" s="182"/>
      <c r="AN26" s="182"/>
      <c r="AO26" s="182"/>
      <c r="AP26" s="183"/>
      <c r="BA26" s="244" t="s">
        <v>21</v>
      </c>
      <c r="BB26" s="245"/>
      <c r="BC26" s="245"/>
      <c r="BD26" s="245"/>
      <c r="BE26" s="245"/>
      <c r="BF26" s="245"/>
      <c r="BG26" s="245"/>
      <c r="BH26" s="246"/>
      <c r="BI26" s="181">
        <f>'台所・浴室（a）'!Q43</f>
        <v>20</v>
      </c>
      <c r="BJ26" s="182"/>
      <c r="BK26" s="182"/>
      <c r="BL26" s="182"/>
      <c r="BM26" s="182"/>
      <c r="BN26" s="182"/>
      <c r="BO26" s="182"/>
      <c r="BP26" s="183"/>
      <c r="BT26" s="244" t="s">
        <v>26</v>
      </c>
      <c r="BU26" s="245"/>
      <c r="BV26" s="245"/>
      <c r="BW26" s="245"/>
      <c r="BX26" s="245"/>
      <c r="BY26" s="245"/>
      <c r="BZ26" s="245"/>
      <c r="CA26" s="246"/>
      <c r="CB26" s="181">
        <f>'和室（a）'!Q84</f>
        <v>100</v>
      </c>
      <c r="CC26" s="182"/>
      <c r="CD26" s="182"/>
      <c r="CE26" s="182"/>
      <c r="CF26" s="182"/>
      <c r="CG26" s="182"/>
      <c r="CH26" s="182"/>
      <c r="CI26" s="183"/>
    </row>
    <row r="27" spans="3:87">
      <c r="C27" s="244" t="b">
        <v>0</v>
      </c>
      <c r="D27" s="245"/>
      <c r="E27" s="246"/>
      <c r="F27" s="244" t="str">
        <f>'a.チラシ（PC用）'!F30</f>
        <v>紳士・婦人コート・スーツ・他衣類</v>
      </c>
      <c r="G27" s="245"/>
      <c r="H27" s="245"/>
      <c r="I27" s="245"/>
      <c r="J27" s="245"/>
      <c r="K27" s="245"/>
      <c r="L27" s="245"/>
      <c r="M27" s="246"/>
      <c r="N27" s="181">
        <f t="shared" si="1"/>
        <v>0</v>
      </c>
      <c r="O27" s="182"/>
      <c r="P27" s="182"/>
      <c r="Q27" s="182"/>
      <c r="R27" s="182"/>
      <c r="S27" s="182"/>
      <c r="T27" s="182"/>
      <c r="U27" s="183"/>
      <c r="V27" s="2"/>
      <c r="X27" s="244" t="b">
        <v>0</v>
      </c>
      <c r="Y27" s="245"/>
      <c r="Z27" s="246"/>
      <c r="AA27" s="244" t="str">
        <f>'a.チラシ（PC用）'!AA30</f>
        <v>食器類・調理器具</v>
      </c>
      <c r="AB27" s="245"/>
      <c r="AC27" s="245"/>
      <c r="AD27" s="245"/>
      <c r="AE27" s="245"/>
      <c r="AF27" s="245"/>
      <c r="AG27" s="245"/>
      <c r="AH27" s="246"/>
      <c r="AI27" s="181">
        <f t="shared" si="2"/>
        <v>0</v>
      </c>
      <c r="AJ27" s="182"/>
      <c r="AK27" s="182"/>
      <c r="AL27" s="182"/>
      <c r="AM27" s="182"/>
      <c r="AN27" s="182"/>
      <c r="AO27" s="182"/>
      <c r="AP27" s="183"/>
      <c r="BA27" s="244" t="s">
        <v>22</v>
      </c>
      <c r="BB27" s="245"/>
      <c r="BC27" s="245"/>
      <c r="BD27" s="245"/>
      <c r="BE27" s="245"/>
      <c r="BF27" s="245"/>
      <c r="BG27" s="245"/>
      <c r="BH27" s="246"/>
      <c r="BI27" s="181">
        <f>'台所・浴室（a）'!Q44</f>
        <v>3</v>
      </c>
      <c r="BJ27" s="182"/>
      <c r="BK27" s="182"/>
      <c r="BL27" s="182"/>
      <c r="BM27" s="182"/>
      <c r="BN27" s="182"/>
      <c r="BO27" s="182"/>
      <c r="BP27" s="183"/>
      <c r="BT27" s="244" t="s">
        <v>27</v>
      </c>
      <c r="BU27" s="245"/>
      <c r="BV27" s="245"/>
      <c r="BW27" s="245"/>
      <c r="BX27" s="245"/>
      <c r="BY27" s="245"/>
      <c r="BZ27" s="245"/>
      <c r="CA27" s="246"/>
      <c r="CB27" s="181">
        <f>'和室（a）'!Q85</f>
        <v>0</v>
      </c>
      <c r="CC27" s="182"/>
      <c r="CD27" s="182"/>
      <c r="CE27" s="182"/>
      <c r="CF27" s="182"/>
      <c r="CG27" s="182"/>
      <c r="CH27" s="182"/>
      <c r="CI27" s="183"/>
    </row>
    <row r="28" spans="3:87">
      <c r="C28" s="244" t="b">
        <v>0</v>
      </c>
      <c r="D28" s="245"/>
      <c r="E28" s="246"/>
      <c r="F28" s="244" t="str">
        <f>'a.チラシ（PC用）'!F31</f>
        <v>寝具</v>
      </c>
      <c r="G28" s="245"/>
      <c r="H28" s="245"/>
      <c r="I28" s="245"/>
      <c r="J28" s="245"/>
      <c r="K28" s="245"/>
      <c r="L28" s="245"/>
      <c r="M28" s="246"/>
      <c r="N28" s="181">
        <f t="shared" si="1"/>
        <v>0</v>
      </c>
      <c r="O28" s="182"/>
      <c r="P28" s="182"/>
      <c r="Q28" s="182"/>
      <c r="R28" s="182"/>
      <c r="S28" s="182"/>
      <c r="T28" s="182"/>
      <c r="U28" s="183"/>
      <c r="V28" s="2"/>
      <c r="X28" s="244" t="b">
        <v>0</v>
      </c>
      <c r="Y28" s="245"/>
      <c r="Z28" s="246"/>
      <c r="AA28" s="244" t="str">
        <f>'a.チラシ（PC用）'!AA31</f>
        <v>食堂テーブル・イス</v>
      </c>
      <c r="AB28" s="245"/>
      <c r="AC28" s="245"/>
      <c r="AD28" s="245"/>
      <c r="AE28" s="245"/>
      <c r="AF28" s="245"/>
      <c r="AG28" s="245"/>
      <c r="AH28" s="246"/>
      <c r="AI28" s="181">
        <f t="shared" si="2"/>
        <v>0</v>
      </c>
      <c r="AJ28" s="182"/>
      <c r="AK28" s="182"/>
      <c r="AL28" s="182"/>
      <c r="AM28" s="182"/>
      <c r="AN28" s="182"/>
      <c r="AO28" s="182"/>
      <c r="AP28" s="183"/>
      <c r="BA28" s="244" t="s">
        <v>23</v>
      </c>
      <c r="BB28" s="245"/>
      <c r="BC28" s="245"/>
      <c r="BD28" s="245"/>
      <c r="BE28" s="245"/>
      <c r="BF28" s="245"/>
      <c r="BG28" s="245"/>
      <c r="BH28" s="246"/>
      <c r="BI28" s="181">
        <f>'台所・浴室（a）'!Q45</f>
        <v>5</v>
      </c>
      <c r="BJ28" s="182"/>
      <c r="BK28" s="182"/>
      <c r="BL28" s="182"/>
      <c r="BM28" s="182"/>
      <c r="BN28" s="182"/>
      <c r="BO28" s="182"/>
      <c r="BP28" s="183"/>
      <c r="BT28" s="244" t="s">
        <v>28</v>
      </c>
      <c r="BU28" s="245"/>
      <c r="BV28" s="245"/>
      <c r="BW28" s="245"/>
      <c r="BX28" s="245"/>
      <c r="BY28" s="245"/>
      <c r="BZ28" s="245"/>
      <c r="CA28" s="246"/>
      <c r="CB28" s="181">
        <f>'和室（a）'!Q86</f>
        <v>0</v>
      </c>
      <c r="CC28" s="182"/>
      <c r="CD28" s="182"/>
      <c r="CE28" s="182"/>
      <c r="CF28" s="182"/>
      <c r="CG28" s="182"/>
      <c r="CH28" s="182"/>
      <c r="CI28" s="183"/>
    </row>
    <row r="29" spans="3:87">
      <c r="C29" s="244" t="b">
        <v>0</v>
      </c>
      <c r="D29" s="245"/>
      <c r="E29" s="246"/>
      <c r="F29" s="244" t="str">
        <f>'a.チラシ（PC用）'!F32</f>
        <v>本棚・書籍</v>
      </c>
      <c r="G29" s="245"/>
      <c r="H29" s="245"/>
      <c r="I29" s="245"/>
      <c r="J29" s="245"/>
      <c r="K29" s="245"/>
      <c r="L29" s="245"/>
      <c r="M29" s="246"/>
      <c r="N29" s="181">
        <f t="shared" si="1"/>
        <v>0</v>
      </c>
      <c r="O29" s="182"/>
      <c r="P29" s="182"/>
      <c r="Q29" s="182"/>
      <c r="R29" s="182"/>
      <c r="S29" s="182"/>
      <c r="T29" s="182"/>
      <c r="U29" s="183"/>
      <c r="V29" s="2"/>
      <c r="X29" s="244" t="b">
        <v>0</v>
      </c>
      <c r="Y29" s="245"/>
      <c r="Z29" s="246"/>
      <c r="AA29" s="244" t="str">
        <f>'a.チラシ（PC用）'!AA32</f>
        <v>洗濯機・ランドリー</v>
      </c>
      <c r="AB29" s="245"/>
      <c r="AC29" s="245"/>
      <c r="AD29" s="245"/>
      <c r="AE29" s="245"/>
      <c r="AF29" s="245"/>
      <c r="AG29" s="245"/>
      <c r="AH29" s="246"/>
      <c r="AI29" s="181">
        <f t="shared" si="2"/>
        <v>0</v>
      </c>
      <c r="AJ29" s="182"/>
      <c r="AK29" s="182"/>
      <c r="AL29" s="182"/>
      <c r="AM29" s="182"/>
      <c r="AN29" s="182"/>
      <c r="AO29" s="182"/>
      <c r="AP29" s="183"/>
      <c r="BA29" s="244" t="s">
        <v>24</v>
      </c>
      <c r="BB29" s="245"/>
      <c r="BC29" s="245"/>
      <c r="BD29" s="245"/>
      <c r="BE29" s="245"/>
      <c r="BF29" s="245"/>
      <c r="BG29" s="245"/>
      <c r="BH29" s="246"/>
      <c r="BI29" s="181">
        <f>'台所・浴室（a）'!Q46</f>
        <v>13</v>
      </c>
      <c r="BJ29" s="182"/>
      <c r="BK29" s="182"/>
      <c r="BL29" s="182"/>
      <c r="BM29" s="182"/>
      <c r="BN29" s="182"/>
      <c r="BO29" s="182"/>
      <c r="BP29" s="183"/>
      <c r="BT29" s="244" t="s">
        <v>29</v>
      </c>
      <c r="BU29" s="245"/>
      <c r="BV29" s="245"/>
      <c r="BW29" s="245"/>
      <c r="BX29" s="245"/>
      <c r="BY29" s="245"/>
      <c r="BZ29" s="245"/>
      <c r="CA29" s="246"/>
      <c r="CB29" s="181">
        <f>'和室（a）'!Q87</f>
        <v>0</v>
      </c>
      <c r="CC29" s="182"/>
      <c r="CD29" s="182"/>
      <c r="CE29" s="182"/>
      <c r="CF29" s="182"/>
      <c r="CG29" s="182"/>
      <c r="CH29" s="182"/>
      <c r="CI29" s="183"/>
    </row>
    <row r="30" spans="3:87">
      <c r="C30" s="244" t="b">
        <v>0</v>
      </c>
      <c r="D30" s="245"/>
      <c r="E30" s="246"/>
      <c r="F30" s="244" t="str">
        <f>'a.チラシ（PC用）'!F33</f>
        <v>化粧台・化粧品一式</v>
      </c>
      <c r="G30" s="245"/>
      <c r="H30" s="245"/>
      <c r="I30" s="245"/>
      <c r="J30" s="245"/>
      <c r="K30" s="245"/>
      <c r="L30" s="245"/>
      <c r="M30" s="246"/>
      <c r="N30" s="181">
        <f t="shared" si="1"/>
        <v>0</v>
      </c>
      <c r="O30" s="182"/>
      <c r="P30" s="182"/>
      <c r="Q30" s="182"/>
      <c r="R30" s="182"/>
      <c r="S30" s="182"/>
      <c r="T30" s="182"/>
      <c r="U30" s="183"/>
      <c r="V30" s="2"/>
      <c r="X30" s="244" t="b">
        <v>0</v>
      </c>
      <c r="Y30" s="245"/>
      <c r="Z30" s="246"/>
      <c r="AA30" s="244" t="str">
        <f>'a.チラシ（PC用）'!AA33</f>
        <v>その他（*5）</v>
      </c>
      <c r="AB30" s="245"/>
      <c r="AC30" s="245"/>
      <c r="AD30" s="245"/>
      <c r="AE30" s="245"/>
      <c r="AF30" s="245"/>
      <c r="AG30" s="245"/>
      <c r="AH30" s="246"/>
      <c r="AI30" s="181">
        <f t="shared" si="2"/>
        <v>0</v>
      </c>
      <c r="AJ30" s="182"/>
      <c r="AK30" s="182"/>
      <c r="AL30" s="182"/>
      <c r="AM30" s="182"/>
      <c r="AN30" s="182"/>
      <c r="AO30" s="182"/>
      <c r="AP30" s="183"/>
      <c r="BA30" s="244" t="s">
        <v>15</v>
      </c>
      <c r="BB30" s="245"/>
      <c r="BC30" s="245"/>
      <c r="BD30" s="245"/>
      <c r="BE30" s="245"/>
      <c r="BF30" s="245"/>
      <c r="BG30" s="245"/>
      <c r="BH30" s="246"/>
      <c r="BI30" s="181">
        <f>'台所・浴室（a）'!Q47</f>
        <v>29</v>
      </c>
      <c r="BJ30" s="182"/>
      <c r="BK30" s="182"/>
      <c r="BL30" s="182"/>
      <c r="BM30" s="182"/>
      <c r="BN30" s="182"/>
      <c r="BO30" s="182"/>
      <c r="BP30" s="183"/>
      <c r="BT30" s="244" t="s">
        <v>30</v>
      </c>
      <c r="BU30" s="245"/>
      <c r="BV30" s="245"/>
      <c r="BW30" s="245"/>
      <c r="BX30" s="245"/>
      <c r="BY30" s="245"/>
      <c r="BZ30" s="245"/>
      <c r="CA30" s="246"/>
      <c r="CB30" s="181">
        <f>'和室（a）'!Q88</f>
        <v>6</v>
      </c>
      <c r="CC30" s="182"/>
      <c r="CD30" s="182"/>
      <c r="CE30" s="182"/>
      <c r="CF30" s="182"/>
      <c r="CG30" s="182"/>
      <c r="CH30" s="182"/>
      <c r="CI30" s="183"/>
    </row>
    <row r="31" spans="3:87">
      <c r="C31" s="244" t="b">
        <v>0</v>
      </c>
      <c r="D31" s="245"/>
      <c r="E31" s="246"/>
      <c r="F31" s="244" t="str">
        <f>'a.チラシ（PC用）'!F34</f>
        <v>その他（*4）</v>
      </c>
      <c r="G31" s="245"/>
      <c r="H31" s="245"/>
      <c r="I31" s="245"/>
      <c r="J31" s="245"/>
      <c r="K31" s="245"/>
      <c r="L31" s="245"/>
      <c r="M31" s="246"/>
      <c r="N31" s="181">
        <f t="shared" si="1"/>
        <v>0</v>
      </c>
      <c r="O31" s="182"/>
      <c r="P31" s="182"/>
      <c r="Q31" s="182"/>
      <c r="R31" s="182"/>
      <c r="S31" s="182"/>
      <c r="T31" s="182"/>
      <c r="U31" s="183"/>
      <c r="V31" s="2"/>
      <c r="Y31" s="255"/>
      <c r="Z31" s="255"/>
      <c r="AA31" s="255"/>
      <c r="AB31" s="255"/>
      <c r="AC31" s="255"/>
      <c r="AD31" s="255"/>
      <c r="AE31" s="255"/>
      <c r="AF31" s="255"/>
      <c r="AG31" s="256"/>
      <c r="AH31" s="256"/>
      <c r="AI31" s="256"/>
      <c r="AJ31" s="256"/>
      <c r="AK31" s="256"/>
      <c r="AL31" s="256"/>
      <c r="AM31" s="256"/>
      <c r="AN31" s="256"/>
      <c r="AO31" s="138"/>
      <c r="AP31" s="138"/>
      <c r="BT31" s="244" t="s">
        <v>15</v>
      </c>
      <c r="BU31" s="245"/>
      <c r="BV31" s="245"/>
      <c r="BW31" s="245"/>
      <c r="BX31" s="245"/>
      <c r="BY31" s="245"/>
      <c r="BZ31" s="245"/>
      <c r="CA31" s="246"/>
      <c r="CB31" s="181">
        <f>'和室（a）'!Q89</f>
        <v>46</v>
      </c>
      <c r="CC31" s="182"/>
      <c r="CD31" s="182"/>
      <c r="CE31" s="182"/>
      <c r="CF31" s="182"/>
      <c r="CG31" s="182"/>
      <c r="CH31" s="182"/>
      <c r="CI31" s="183"/>
    </row>
    <row r="35" spans="3:87">
      <c r="BS35" s="138"/>
      <c r="BT35" s="138"/>
      <c r="BU35" s="138"/>
      <c r="BV35" s="138"/>
      <c r="BW35" s="138"/>
      <c r="BX35" s="138"/>
      <c r="BY35" s="138"/>
      <c r="BZ35" s="138"/>
      <c r="CA35" s="138"/>
      <c r="CB35" s="138"/>
      <c r="CC35" s="138"/>
      <c r="CD35" s="138"/>
      <c r="CE35" s="138"/>
      <c r="CF35" s="138"/>
      <c r="CG35" s="138"/>
      <c r="CH35" s="138"/>
      <c r="CI35" s="138"/>
    </row>
    <row r="36" spans="3:87">
      <c r="BS36" s="138"/>
      <c r="BT36" s="138"/>
      <c r="BU36" s="138"/>
      <c r="BV36" s="138"/>
      <c r="BW36" s="138"/>
      <c r="BX36" s="138"/>
      <c r="BY36" s="138"/>
      <c r="BZ36" s="138"/>
      <c r="CA36" s="138"/>
      <c r="CB36" s="138"/>
      <c r="CC36" s="138"/>
      <c r="CD36" s="138"/>
      <c r="CE36" s="138"/>
      <c r="CF36" s="138"/>
      <c r="CG36" s="138"/>
      <c r="CH36" s="138"/>
      <c r="CI36" s="138"/>
    </row>
    <row r="37" spans="3:87">
      <c r="C37" s="75" t="s">
        <v>435</v>
      </c>
      <c r="X37" s="75" t="s">
        <v>10</v>
      </c>
      <c r="BS37" s="138"/>
      <c r="BT37" s="138"/>
      <c r="BU37" s="138"/>
      <c r="BV37" s="138"/>
      <c r="BW37" s="138"/>
      <c r="BX37" s="138"/>
      <c r="BY37" s="138"/>
      <c r="BZ37" s="138"/>
      <c r="CA37" s="138"/>
      <c r="CB37" s="257"/>
      <c r="CC37" s="257"/>
      <c r="CD37" s="257"/>
      <c r="CE37" s="257"/>
      <c r="CF37" s="257"/>
      <c r="CG37" s="257"/>
      <c r="CH37" s="138"/>
      <c r="CI37" s="138"/>
    </row>
    <row r="38" spans="3:87">
      <c r="C38" s="178" t="s">
        <v>2</v>
      </c>
      <c r="D38" s="179"/>
      <c r="E38" s="180"/>
      <c r="F38" s="178" t="s">
        <v>1</v>
      </c>
      <c r="G38" s="179"/>
      <c r="H38" s="179"/>
      <c r="I38" s="179"/>
      <c r="J38" s="179"/>
      <c r="K38" s="179"/>
      <c r="L38" s="179"/>
      <c r="M38" s="180"/>
      <c r="N38" s="178" t="s">
        <v>3</v>
      </c>
      <c r="O38" s="179"/>
      <c r="P38" s="179"/>
      <c r="Q38" s="179"/>
      <c r="R38" s="179"/>
      <c r="S38" s="179"/>
      <c r="T38" s="179"/>
      <c r="U38" s="180"/>
      <c r="W38" s="8"/>
      <c r="X38" s="178" t="s">
        <v>2</v>
      </c>
      <c r="Y38" s="179"/>
      <c r="Z38" s="180"/>
      <c r="AA38" s="178" t="s">
        <v>1</v>
      </c>
      <c r="AB38" s="179"/>
      <c r="AC38" s="179"/>
      <c r="AD38" s="179"/>
      <c r="AE38" s="179"/>
      <c r="AF38" s="179"/>
      <c r="AG38" s="179"/>
      <c r="AH38" s="180"/>
      <c r="AI38" s="178" t="s">
        <v>3</v>
      </c>
      <c r="AJ38" s="179"/>
      <c r="AK38" s="179"/>
      <c r="AL38" s="179"/>
      <c r="AM38" s="179"/>
      <c r="AN38" s="179"/>
      <c r="AO38" s="179"/>
      <c r="AP38" s="180"/>
      <c r="BS38" s="138"/>
      <c r="BT38" s="138"/>
      <c r="BU38" s="138"/>
      <c r="BV38" s="138"/>
      <c r="BW38" s="138"/>
      <c r="BX38" s="138"/>
      <c r="BY38" s="138"/>
      <c r="BZ38" s="138"/>
      <c r="CA38" s="138"/>
      <c r="CB38" s="138"/>
      <c r="CC38" s="138"/>
      <c r="CD38" s="138"/>
      <c r="CE38" s="138"/>
      <c r="CF38" s="138"/>
      <c r="CG38" s="138"/>
      <c r="CH38" s="138"/>
      <c r="CI38" s="138"/>
    </row>
    <row r="39" spans="3:87">
      <c r="C39" s="156"/>
      <c r="D39" s="157"/>
      <c r="E39" s="158"/>
      <c r="F39" s="159" t="s">
        <v>442</v>
      </c>
      <c r="G39" s="160"/>
      <c r="H39" s="160"/>
      <c r="I39" s="160"/>
      <c r="J39" s="160"/>
      <c r="K39" s="160"/>
      <c r="L39" s="160"/>
      <c r="M39" s="161"/>
      <c r="N39" s="181">
        <f>IF('a.チラシ（PC用）'!R16="",N15,'a.チラシ（PC用）'!R16)</f>
        <v>0</v>
      </c>
      <c r="O39" s="182"/>
      <c r="P39" s="182"/>
      <c r="Q39" s="182"/>
      <c r="R39" s="182"/>
      <c r="S39" s="182"/>
      <c r="T39" s="182"/>
      <c r="U39" s="183"/>
      <c r="W39" s="8"/>
      <c r="X39" s="156"/>
      <c r="Y39" s="157"/>
      <c r="Z39" s="158"/>
      <c r="AA39" s="159" t="s">
        <v>431</v>
      </c>
      <c r="AB39" s="160"/>
      <c r="AC39" s="160"/>
      <c r="AD39" s="160"/>
      <c r="AE39" s="160"/>
      <c r="AF39" s="160"/>
      <c r="AG39" s="160"/>
      <c r="AH39" s="161"/>
      <c r="AI39" s="181">
        <f>IF('a.チラシ（PC用）'!AM16="",AI15,'a.チラシ（PC用）'!AM16)</f>
        <v>0</v>
      </c>
      <c r="AJ39" s="182"/>
      <c r="AK39" s="182"/>
      <c r="AL39" s="182"/>
      <c r="AM39" s="182"/>
      <c r="AN39" s="182"/>
      <c r="AO39" s="182"/>
      <c r="AP39" s="183"/>
      <c r="BS39" s="138"/>
      <c r="BT39" s="257"/>
      <c r="BU39" s="257"/>
      <c r="BV39" s="257"/>
      <c r="BW39" s="257"/>
      <c r="BX39" s="257"/>
      <c r="BY39" s="257"/>
      <c r="BZ39" s="257"/>
      <c r="CA39" s="257"/>
      <c r="CB39" s="257"/>
      <c r="CC39" s="257"/>
      <c r="CD39" s="257"/>
      <c r="CE39" s="257"/>
      <c r="CF39" s="257"/>
      <c r="CG39" s="257"/>
      <c r="CH39" s="257"/>
      <c r="CI39" s="257"/>
    </row>
    <row r="40" spans="3:87">
      <c r="C40" s="156"/>
      <c r="D40" s="157"/>
      <c r="E40" s="158"/>
      <c r="F40" s="159" t="s">
        <v>443</v>
      </c>
      <c r="G40" s="160"/>
      <c r="H40" s="160"/>
      <c r="I40" s="160"/>
      <c r="J40" s="160"/>
      <c r="K40" s="160"/>
      <c r="L40" s="160"/>
      <c r="M40" s="161"/>
      <c r="N40" s="181">
        <f>IF('a.チラシ（PC用）'!R17="",N16,'a.チラシ（PC用）'!R17)</f>
        <v>0</v>
      </c>
      <c r="O40" s="182"/>
      <c r="P40" s="182"/>
      <c r="Q40" s="182"/>
      <c r="R40" s="182"/>
      <c r="S40" s="182"/>
      <c r="T40" s="182"/>
      <c r="U40" s="183"/>
      <c r="W40" s="8"/>
      <c r="X40" s="156"/>
      <c r="Y40" s="157"/>
      <c r="Z40" s="158"/>
      <c r="AA40" s="159" t="s">
        <v>432</v>
      </c>
      <c r="AB40" s="160"/>
      <c r="AC40" s="160"/>
      <c r="AD40" s="160"/>
      <c r="AE40" s="160"/>
      <c r="AF40" s="160"/>
      <c r="AG40" s="160"/>
      <c r="AH40" s="161"/>
      <c r="AI40" s="181">
        <f>IF('a.チラシ（PC用）'!AM17="",AI16,'a.チラシ（PC用）'!AM17)</f>
        <v>0</v>
      </c>
      <c r="AJ40" s="182"/>
      <c r="AK40" s="182"/>
      <c r="AL40" s="182"/>
      <c r="AM40" s="182"/>
      <c r="AN40" s="182"/>
      <c r="AO40" s="182"/>
      <c r="AP40" s="183"/>
      <c r="BS40" s="138"/>
      <c r="BT40" s="255"/>
      <c r="BU40" s="255"/>
      <c r="BV40" s="255"/>
      <c r="BW40" s="255"/>
      <c r="BX40" s="255"/>
      <c r="BY40" s="255"/>
      <c r="BZ40" s="255"/>
      <c r="CA40" s="255"/>
      <c r="CB40" s="258"/>
      <c r="CC40" s="258"/>
      <c r="CD40" s="258"/>
      <c r="CE40" s="258"/>
      <c r="CF40" s="258"/>
      <c r="CG40" s="258"/>
      <c r="CH40" s="258"/>
      <c r="CI40" s="258"/>
    </row>
    <row r="41" spans="3:87">
      <c r="C41" s="156"/>
      <c r="D41" s="157"/>
      <c r="E41" s="158"/>
      <c r="F41" s="159" t="s">
        <v>444</v>
      </c>
      <c r="G41" s="160"/>
      <c r="H41" s="160"/>
      <c r="I41" s="160"/>
      <c r="J41" s="160"/>
      <c r="K41" s="160"/>
      <c r="L41" s="160"/>
      <c r="M41" s="161"/>
      <c r="N41" s="181">
        <f>IF('a.チラシ（PC用）'!R18="",N17,'a.チラシ（PC用）'!R18)</f>
        <v>0</v>
      </c>
      <c r="O41" s="182"/>
      <c r="P41" s="182"/>
      <c r="Q41" s="182"/>
      <c r="R41" s="182"/>
      <c r="S41" s="182"/>
      <c r="T41" s="182"/>
      <c r="U41" s="183"/>
      <c r="W41" s="8"/>
      <c r="X41" s="156"/>
      <c r="Y41" s="157"/>
      <c r="Z41" s="158"/>
      <c r="AA41" s="159" t="s">
        <v>436</v>
      </c>
      <c r="AB41" s="160"/>
      <c r="AC41" s="160"/>
      <c r="AD41" s="160"/>
      <c r="AE41" s="160"/>
      <c r="AF41" s="160"/>
      <c r="AG41" s="160"/>
      <c r="AH41" s="161"/>
      <c r="AI41" s="181">
        <f>IF('a.チラシ（PC用）'!AM18="",AI17,'a.チラシ（PC用）'!AM18)</f>
        <v>0</v>
      </c>
      <c r="AJ41" s="182"/>
      <c r="AK41" s="182"/>
      <c r="AL41" s="182"/>
      <c r="AM41" s="182"/>
      <c r="AN41" s="182"/>
      <c r="AO41" s="182"/>
      <c r="AP41" s="183"/>
      <c r="BR41" s="7"/>
      <c r="BS41" s="138"/>
      <c r="BT41" s="255"/>
      <c r="BU41" s="255"/>
      <c r="BV41" s="255"/>
      <c r="BW41" s="255"/>
      <c r="BX41" s="255"/>
      <c r="BY41" s="255"/>
      <c r="BZ41" s="255"/>
      <c r="CA41" s="255"/>
      <c r="CB41" s="258"/>
      <c r="CC41" s="258"/>
      <c r="CD41" s="258"/>
      <c r="CE41" s="258"/>
      <c r="CF41" s="258"/>
      <c r="CG41" s="258"/>
      <c r="CH41" s="258"/>
      <c r="CI41" s="258"/>
    </row>
    <row r="42" spans="3:87">
      <c r="C42" s="156"/>
      <c r="D42" s="157"/>
      <c r="E42" s="158"/>
      <c r="F42" s="159" t="s">
        <v>445</v>
      </c>
      <c r="G42" s="160"/>
      <c r="H42" s="160"/>
      <c r="I42" s="160"/>
      <c r="J42" s="160"/>
      <c r="K42" s="160"/>
      <c r="L42" s="160"/>
      <c r="M42" s="161"/>
      <c r="N42" s="181">
        <f>IF('a.チラシ（PC用）'!R19="",N18,'a.チラシ（PC用）'!R19)</f>
        <v>0</v>
      </c>
      <c r="O42" s="182"/>
      <c r="P42" s="182"/>
      <c r="Q42" s="182"/>
      <c r="R42" s="182"/>
      <c r="S42" s="182"/>
      <c r="T42" s="182"/>
      <c r="U42" s="183"/>
      <c r="W42" s="8"/>
      <c r="X42" s="156"/>
      <c r="Y42" s="157"/>
      <c r="Z42" s="158"/>
      <c r="AA42" s="159" t="s">
        <v>434</v>
      </c>
      <c r="AB42" s="160"/>
      <c r="AC42" s="160"/>
      <c r="AD42" s="160"/>
      <c r="AE42" s="160"/>
      <c r="AF42" s="160"/>
      <c r="AG42" s="160"/>
      <c r="AH42" s="161"/>
      <c r="AI42" s="181">
        <f>IF('a.チラシ（PC用）'!AM19="",AI18,'a.チラシ（PC用）'!AM19)</f>
        <v>0</v>
      </c>
      <c r="AJ42" s="182"/>
      <c r="AK42" s="182"/>
      <c r="AL42" s="182"/>
      <c r="AM42" s="182"/>
      <c r="AN42" s="182"/>
      <c r="AO42" s="182"/>
      <c r="AP42" s="183"/>
      <c r="BR42" s="7"/>
      <c r="BS42" s="138"/>
      <c r="BT42" s="255"/>
      <c r="BU42" s="255"/>
      <c r="BV42" s="255"/>
      <c r="BW42" s="255"/>
      <c r="BX42" s="255"/>
      <c r="BY42" s="255"/>
      <c r="BZ42" s="255"/>
      <c r="CA42" s="255"/>
      <c r="CB42" s="258"/>
      <c r="CC42" s="258"/>
      <c r="CD42" s="258"/>
      <c r="CE42" s="258"/>
      <c r="CF42" s="258"/>
      <c r="CG42" s="258"/>
      <c r="CH42" s="258"/>
      <c r="CI42" s="258"/>
    </row>
    <row r="43" spans="3:87" ht="15.6" thickBot="1">
      <c r="C43" s="156"/>
      <c r="D43" s="157"/>
      <c r="E43" s="158"/>
      <c r="F43" s="159" t="s">
        <v>433</v>
      </c>
      <c r="G43" s="160"/>
      <c r="H43" s="160"/>
      <c r="I43" s="160"/>
      <c r="J43" s="160"/>
      <c r="K43" s="160"/>
      <c r="L43" s="160"/>
      <c r="M43" s="161"/>
      <c r="N43" s="181">
        <f>IF('a.チラシ（PC用）'!R20="",N19,'a.チラシ（PC用）'!R20)</f>
        <v>0</v>
      </c>
      <c r="O43" s="182"/>
      <c r="P43" s="182"/>
      <c r="Q43" s="182"/>
      <c r="R43" s="182"/>
      <c r="S43" s="182"/>
      <c r="T43" s="182"/>
      <c r="U43" s="183"/>
      <c r="W43" s="8"/>
      <c r="X43" s="210"/>
      <c r="Y43" s="210"/>
      <c r="Z43" s="210"/>
      <c r="AA43" s="234" t="s">
        <v>452</v>
      </c>
      <c r="AB43" s="234"/>
      <c r="AC43" s="234"/>
      <c r="AD43" s="234"/>
      <c r="AE43" s="234"/>
      <c r="AF43" s="234"/>
      <c r="AG43" s="234"/>
      <c r="AH43" s="234"/>
      <c r="AI43" s="185">
        <f>IF('a.チラシ（PC用）'!AM20="",AI19,'a.チラシ（PC用）'!AM20)</f>
        <v>0</v>
      </c>
      <c r="AJ43" s="186"/>
      <c r="AK43" s="186"/>
      <c r="AL43" s="186"/>
      <c r="AM43" s="186"/>
      <c r="AN43" s="186"/>
      <c r="AO43" s="186"/>
      <c r="AP43" s="230"/>
      <c r="BR43" s="7"/>
      <c r="BS43" s="138"/>
      <c r="BT43" s="255"/>
      <c r="BU43" s="255"/>
      <c r="BV43" s="255"/>
      <c r="BW43" s="255"/>
      <c r="BX43" s="255"/>
      <c r="BY43" s="255"/>
      <c r="BZ43" s="255"/>
      <c r="CA43" s="255"/>
      <c r="CB43" s="256"/>
      <c r="CC43" s="256"/>
      <c r="CD43" s="256"/>
      <c r="CE43" s="256"/>
      <c r="CF43" s="256"/>
      <c r="CG43" s="256"/>
      <c r="CH43" s="256"/>
      <c r="CI43" s="256"/>
    </row>
    <row r="44" spans="3:87" ht="16.2" thickTop="1" thickBot="1">
      <c r="C44" s="156"/>
      <c r="D44" s="157"/>
      <c r="E44" s="158"/>
      <c r="F44" s="163" t="s">
        <v>456</v>
      </c>
      <c r="G44" s="164"/>
      <c r="H44" s="164"/>
      <c r="I44" s="164"/>
      <c r="J44" s="164"/>
      <c r="K44" s="164"/>
      <c r="L44" s="164"/>
      <c r="M44" s="165"/>
      <c r="N44" s="185">
        <f>IF('a.チラシ（PC用）'!R21="",N20,'a.チラシ（PC用）'!R21)</f>
        <v>0</v>
      </c>
      <c r="O44" s="186"/>
      <c r="P44" s="186"/>
      <c r="Q44" s="186"/>
      <c r="R44" s="186"/>
      <c r="S44" s="186"/>
      <c r="T44" s="186"/>
      <c r="U44" s="230"/>
      <c r="W44" s="8"/>
      <c r="X44" s="208"/>
      <c r="Y44" s="208"/>
      <c r="Z44" s="209"/>
      <c r="AA44" s="202" t="s">
        <v>500</v>
      </c>
      <c r="AB44" s="202"/>
      <c r="AC44" s="202"/>
      <c r="AD44" s="202"/>
      <c r="AE44" s="202"/>
      <c r="AF44" s="202"/>
      <c r="AG44" s="202"/>
      <c r="AH44" s="203"/>
      <c r="AI44" s="193">
        <f>SUM(AI39:AP43)</f>
        <v>0</v>
      </c>
      <c r="AJ44" s="194"/>
      <c r="AK44" s="194"/>
      <c r="AL44" s="194"/>
      <c r="AM44" s="194"/>
      <c r="AN44" s="194"/>
      <c r="AO44" s="194"/>
      <c r="AP44" s="195"/>
      <c r="BR44" s="7"/>
      <c r="BS44" s="138"/>
      <c r="BT44" s="255"/>
      <c r="BU44" s="255"/>
      <c r="BV44" s="255"/>
      <c r="BW44" s="255"/>
      <c r="BX44" s="255"/>
      <c r="BY44" s="255"/>
      <c r="BZ44" s="255"/>
      <c r="CA44" s="255"/>
      <c r="CB44" s="256"/>
      <c r="CC44" s="256"/>
      <c r="CD44" s="256"/>
      <c r="CE44" s="256"/>
      <c r="CF44" s="256"/>
      <c r="CG44" s="256"/>
      <c r="CH44" s="256"/>
      <c r="CI44" s="256"/>
    </row>
    <row r="45" spans="3:87" ht="15.6" thickTop="1">
      <c r="C45" s="208"/>
      <c r="D45" s="208"/>
      <c r="E45" s="209"/>
      <c r="F45" s="202" t="s">
        <v>500</v>
      </c>
      <c r="G45" s="202"/>
      <c r="H45" s="202"/>
      <c r="I45" s="202"/>
      <c r="J45" s="202"/>
      <c r="K45" s="202"/>
      <c r="L45" s="202"/>
      <c r="M45" s="203"/>
      <c r="N45" s="218">
        <f>SUM(N39:U44)</f>
        <v>0</v>
      </c>
      <c r="O45" s="238"/>
      <c r="P45" s="238"/>
      <c r="Q45" s="238"/>
      <c r="R45" s="238"/>
      <c r="S45" s="238"/>
      <c r="T45" s="238"/>
      <c r="U45" s="239"/>
      <c r="W45" s="8"/>
      <c r="X45" s="207" t="s">
        <v>459</v>
      </c>
      <c r="Y45" s="207"/>
      <c r="Z45" s="207"/>
      <c r="AA45" s="207"/>
      <c r="AB45" s="207"/>
      <c r="AC45" s="207"/>
      <c r="AD45" s="207"/>
      <c r="AE45" s="207"/>
      <c r="AF45" s="207"/>
      <c r="AG45" s="207"/>
      <c r="AH45" s="207"/>
      <c r="AI45" s="207"/>
      <c r="AJ45" s="207"/>
      <c r="AK45" s="207"/>
      <c r="AL45" s="207"/>
      <c r="AM45" s="207"/>
      <c r="AN45" s="207"/>
      <c r="AO45" s="207"/>
      <c r="AP45" s="207"/>
      <c r="BR45" s="7"/>
      <c r="BS45" s="138"/>
      <c r="BT45" s="150"/>
      <c r="BU45" s="150"/>
      <c r="BV45" s="150"/>
      <c r="BW45" s="150"/>
      <c r="BX45" s="150"/>
      <c r="BY45" s="150"/>
      <c r="BZ45" s="150"/>
      <c r="CA45" s="150"/>
      <c r="CB45" s="151"/>
      <c r="CC45" s="151"/>
      <c r="CD45" s="151"/>
      <c r="CE45" s="151"/>
      <c r="CF45" s="151"/>
      <c r="CG45" s="151"/>
      <c r="CH45" s="151"/>
      <c r="CI45" s="151"/>
    </row>
    <row r="46" spans="3:87">
      <c r="C46" s="207" t="s">
        <v>455</v>
      </c>
      <c r="D46" s="207"/>
      <c r="E46" s="207"/>
      <c r="F46" s="207"/>
      <c r="G46" s="207"/>
      <c r="H46" s="207"/>
      <c r="I46" s="207"/>
      <c r="J46" s="207"/>
      <c r="K46" s="207"/>
      <c r="L46" s="207"/>
      <c r="M46" s="207"/>
      <c r="N46" s="207"/>
      <c r="O46" s="207"/>
      <c r="P46" s="207"/>
      <c r="Q46" s="207"/>
      <c r="R46" s="207"/>
      <c r="S46" s="207"/>
      <c r="T46" s="207"/>
      <c r="U46" s="207"/>
      <c r="W46" s="8"/>
      <c r="BR46" s="7"/>
      <c r="BS46" s="138"/>
      <c r="BT46" s="255"/>
      <c r="BU46" s="255"/>
      <c r="BV46" s="255"/>
      <c r="BW46" s="255"/>
      <c r="BX46" s="255"/>
      <c r="BY46" s="255"/>
      <c r="BZ46" s="255"/>
      <c r="CA46" s="255"/>
      <c r="CB46" s="256"/>
      <c r="CC46" s="256"/>
      <c r="CD46" s="256"/>
      <c r="CE46" s="256"/>
      <c r="CF46" s="256"/>
      <c r="CG46" s="256"/>
      <c r="CH46" s="256"/>
      <c r="CI46" s="256"/>
    </row>
    <row r="47" spans="3:87">
      <c r="BR47" s="7"/>
      <c r="BS47" s="138"/>
      <c r="BT47" s="138"/>
      <c r="BU47" s="138"/>
      <c r="BV47" s="138"/>
      <c r="BW47" s="138"/>
      <c r="BX47" s="138"/>
      <c r="BY47" s="138"/>
      <c r="BZ47" s="138"/>
      <c r="CA47" s="138"/>
      <c r="CB47" s="138"/>
      <c r="CC47" s="138"/>
      <c r="CD47" s="138"/>
      <c r="CE47" s="138"/>
      <c r="CF47" s="138"/>
      <c r="CG47" s="138"/>
      <c r="CH47" s="138"/>
      <c r="CI47" s="138"/>
    </row>
    <row r="48" spans="3:87">
      <c r="C48" s="75" t="s">
        <v>18</v>
      </c>
      <c r="X48" s="75" t="s">
        <v>16</v>
      </c>
      <c r="BR48" s="7"/>
      <c r="BS48" s="138"/>
      <c r="BT48" s="138"/>
      <c r="BU48" s="138"/>
      <c r="BV48" s="138"/>
      <c r="BW48" s="138"/>
      <c r="BX48" s="138"/>
      <c r="BY48" s="138"/>
      <c r="BZ48" s="138"/>
      <c r="CA48" s="138"/>
      <c r="CB48" s="138"/>
      <c r="CC48" s="138"/>
      <c r="CD48" s="138"/>
      <c r="CE48" s="138"/>
      <c r="CF48" s="138"/>
      <c r="CG48" s="138"/>
      <c r="CH48" s="138"/>
      <c r="CI48" s="138"/>
    </row>
    <row r="49" spans="2:87">
      <c r="C49" s="178" t="s">
        <v>2</v>
      </c>
      <c r="D49" s="179"/>
      <c r="E49" s="180"/>
      <c r="F49" s="178" t="s">
        <v>1</v>
      </c>
      <c r="G49" s="179"/>
      <c r="H49" s="179"/>
      <c r="I49" s="179"/>
      <c r="J49" s="179"/>
      <c r="K49" s="179"/>
      <c r="L49" s="179"/>
      <c r="M49" s="180"/>
      <c r="N49" s="178" t="s">
        <v>3</v>
      </c>
      <c r="O49" s="179"/>
      <c r="P49" s="179"/>
      <c r="Q49" s="179"/>
      <c r="R49" s="179"/>
      <c r="S49" s="179"/>
      <c r="T49" s="179"/>
      <c r="U49" s="180"/>
      <c r="W49" s="8"/>
      <c r="X49" s="178" t="s">
        <v>2</v>
      </c>
      <c r="Y49" s="179"/>
      <c r="Z49" s="180"/>
      <c r="AA49" s="178" t="s">
        <v>1</v>
      </c>
      <c r="AB49" s="179"/>
      <c r="AC49" s="179"/>
      <c r="AD49" s="179"/>
      <c r="AE49" s="179"/>
      <c r="AF49" s="179"/>
      <c r="AG49" s="179"/>
      <c r="AH49" s="180"/>
      <c r="AI49" s="178" t="s">
        <v>3</v>
      </c>
      <c r="AJ49" s="179"/>
      <c r="AK49" s="179"/>
      <c r="AL49" s="179"/>
      <c r="AM49" s="179"/>
      <c r="AN49" s="179"/>
      <c r="AO49" s="179"/>
      <c r="AP49" s="180"/>
      <c r="BR49" s="7"/>
      <c r="BS49" s="138"/>
      <c r="BT49" s="138"/>
      <c r="BU49" s="138"/>
      <c r="BV49" s="138"/>
      <c r="BW49" s="138"/>
      <c r="BX49" s="138"/>
      <c r="BY49" s="138"/>
      <c r="BZ49" s="138"/>
      <c r="CA49" s="138"/>
      <c r="CB49" s="138"/>
      <c r="CC49" s="138"/>
      <c r="CD49" s="138"/>
      <c r="CE49" s="138"/>
      <c r="CF49" s="138"/>
      <c r="CG49" s="138"/>
      <c r="CH49" s="138"/>
      <c r="CI49" s="138"/>
    </row>
    <row r="50" spans="2:87">
      <c r="C50" s="156"/>
      <c r="D50" s="157"/>
      <c r="E50" s="158"/>
      <c r="F50" s="159" t="s">
        <v>446</v>
      </c>
      <c r="G50" s="160"/>
      <c r="H50" s="160"/>
      <c r="I50" s="160"/>
      <c r="J50" s="160"/>
      <c r="K50" s="160"/>
      <c r="L50" s="160"/>
      <c r="M50" s="161"/>
      <c r="N50" s="181">
        <f>IF('a.チラシ（PC用）'!R28="",N25,'a.チラシ（PC用）'!R28)</f>
        <v>0</v>
      </c>
      <c r="O50" s="182"/>
      <c r="P50" s="182"/>
      <c r="Q50" s="182"/>
      <c r="R50" s="182"/>
      <c r="S50" s="182"/>
      <c r="T50" s="182"/>
      <c r="U50" s="183"/>
      <c r="W50" s="8"/>
      <c r="X50" s="156"/>
      <c r="Y50" s="157"/>
      <c r="Z50" s="158"/>
      <c r="AA50" s="159" t="s">
        <v>437</v>
      </c>
      <c r="AB50" s="160"/>
      <c r="AC50" s="160"/>
      <c r="AD50" s="160"/>
      <c r="AE50" s="160"/>
      <c r="AF50" s="160"/>
      <c r="AG50" s="160"/>
      <c r="AH50" s="161"/>
      <c r="AI50" s="181">
        <f>IF('a.チラシ（PC用）'!AM28="",AI25,'a.チラシ（PC用）'!AM28)</f>
        <v>0</v>
      </c>
      <c r="AJ50" s="182"/>
      <c r="AK50" s="182"/>
      <c r="AL50" s="182"/>
      <c r="AM50" s="182"/>
      <c r="AN50" s="182"/>
      <c r="AO50" s="182"/>
      <c r="AP50" s="183"/>
      <c r="BS50" s="138"/>
      <c r="BT50" s="257"/>
      <c r="BU50" s="257"/>
      <c r="BV50" s="257"/>
      <c r="BW50" s="257"/>
      <c r="BX50" s="257"/>
      <c r="BY50" s="257"/>
      <c r="BZ50" s="257"/>
      <c r="CA50" s="257"/>
      <c r="CB50" s="257"/>
      <c r="CC50" s="257"/>
      <c r="CD50" s="257"/>
      <c r="CE50" s="257"/>
      <c r="CF50" s="257"/>
      <c r="CG50" s="257"/>
      <c r="CH50" s="257"/>
      <c r="CI50" s="257"/>
    </row>
    <row r="51" spans="2:87">
      <c r="C51" s="156"/>
      <c r="D51" s="157"/>
      <c r="E51" s="158"/>
      <c r="F51" s="159" t="s">
        <v>447</v>
      </c>
      <c r="G51" s="160"/>
      <c r="H51" s="160"/>
      <c r="I51" s="160"/>
      <c r="J51" s="160"/>
      <c r="K51" s="160"/>
      <c r="L51" s="160"/>
      <c r="M51" s="161"/>
      <c r="N51" s="181">
        <f>IF('a.チラシ（PC用）'!R29="",N26,'a.チラシ（PC用）'!R29)</f>
        <v>0</v>
      </c>
      <c r="O51" s="182"/>
      <c r="P51" s="182"/>
      <c r="Q51" s="182"/>
      <c r="R51" s="182"/>
      <c r="S51" s="182"/>
      <c r="T51" s="182"/>
      <c r="U51" s="183"/>
      <c r="W51" s="8"/>
      <c r="X51" s="156"/>
      <c r="Y51" s="157"/>
      <c r="Z51" s="158"/>
      <c r="AA51" s="159" t="s">
        <v>438</v>
      </c>
      <c r="AB51" s="160"/>
      <c r="AC51" s="160"/>
      <c r="AD51" s="160"/>
      <c r="AE51" s="160"/>
      <c r="AF51" s="160"/>
      <c r="AG51" s="160"/>
      <c r="AH51" s="161"/>
      <c r="AI51" s="181">
        <f>IF('a.チラシ（PC用）'!AM29="",AI26,'a.チラシ（PC用）'!AM29)</f>
        <v>0</v>
      </c>
      <c r="AJ51" s="182"/>
      <c r="AK51" s="182"/>
      <c r="AL51" s="182"/>
      <c r="AM51" s="182"/>
      <c r="AN51" s="182"/>
      <c r="AO51" s="182"/>
      <c r="AP51" s="183"/>
      <c r="BS51" s="138"/>
      <c r="BT51" s="255"/>
      <c r="BU51" s="255"/>
      <c r="BV51" s="255"/>
      <c r="BW51" s="255"/>
      <c r="BX51" s="255"/>
      <c r="BY51" s="255"/>
      <c r="BZ51" s="255"/>
      <c r="CA51" s="255"/>
      <c r="CB51" s="256"/>
      <c r="CC51" s="256"/>
      <c r="CD51" s="256"/>
      <c r="CE51" s="256"/>
      <c r="CF51" s="256"/>
      <c r="CG51" s="256"/>
      <c r="CH51" s="256"/>
      <c r="CI51" s="256"/>
    </row>
    <row r="52" spans="2:87">
      <c r="C52" s="156"/>
      <c r="D52" s="157"/>
      <c r="E52" s="158"/>
      <c r="F52" s="159" t="s">
        <v>448</v>
      </c>
      <c r="G52" s="160"/>
      <c r="H52" s="160"/>
      <c r="I52" s="160"/>
      <c r="J52" s="160"/>
      <c r="K52" s="160"/>
      <c r="L52" s="160"/>
      <c r="M52" s="161"/>
      <c r="N52" s="181">
        <f>IF('a.チラシ（PC用）'!R30="",N27,'a.チラシ（PC用）'!R30)</f>
        <v>0</v>
      </c>
      <c r="O52" s="182"/>
      <c r="P52" s="182"/>
      <c r="Q52" s="182"/>
      <c r="R52" s="182"/>
      <c r="S52" s="182"/>
      <c r="T52" s="182"/>
      <c r="U52" s="183"/>
      <c r="W52" s="8"/>
      <c r="X52" s="156"/>
      <c r="Y52" s="157"/>
      <c r="Z52" s="158"/>
      <c r="AA52" s="159" t="s">
        <v>439</v>
      </c>
      <c r="AB52" s="160"/>
      <c r="AC52" s="160"/>
      <c r="AD52" s="160"/>
      <c r="AE52" s="160"/>
      <c r="AF52" s="160"/>
      <c r="AG52" s="160"/>
      <c r="AH52" s="161"/>
      <c r="AI52" s="181">
        <f>IF('a.チラシ（PC用）'!AM30="",AI27,'a.チラシ（PC用）'!AM30)</f>
        <v>0</v>
      </c>
      <c r="AJ52" s="182"/>
      <c r="AK52" s="182"/>
      <c r="AL52" s="182"/>
      <c r="AM52" s="182"/>
      <c r="AN52" s="182"/>
      <c r="AO52" s="182"/>
      <c r="AP52" s="183"/>
      <c r="BR52" s="7"/>
      <c r="BS52" s="138"/>
      <c r="BT52" s="255"/>
      <c r="BU52" s="255"/>
      <c r="BV52" s="255"/>
      <c r="BW52" s="255"/>
      <c r="BX52" s="255"/>
      <c r="BY52" s="255"/>
      <c r="BZ52" s="255"/>
      <c r="CA52" s="255"/>
      <c r="CB52" s="256"/>
      <c r="CC52" s="256"/>
      <c r="CD52" s="256"/>
      <c r="CE52" s="256"/>
      <c r="CF52" s="256"/>
      <c r="CG52" s="256"/>
      <c r="CH52" s="256"/>
      <c r="CI52" s="256"/>
    </row>
    <row r="53" spans="2:87">
      <c r="C53" s="156"/>
      <c r="D53" s="157"/>
      <c r="E53" s="158"/>
      <c r="F53" s="159" t="s">
        <v>449</v>
      </c>
      <c r="G53" s="160"/>
      <c r="H53" s="160"/>
      <c r="I53" s="160"/>
      <c r="J53" s="160"/>
      <c r="K53" s="160"/>
      <c r="L53" s="160"/>
      <c r="M53" s="161"/>
      <c r="N53" s="181">
        <f>IF('a.チラシ（PC用）'!R31="",N28,'a.チラシ（PC用）'!R31)</f>
        <v>0</v>
      </c>
      <c r="O53" s="182"/>
      <c r="P53" s="182"/>
      <c r="Q53" s="182"/>
      <c r="R53" s="182"/>
      <c r="S53" s="182"/>
      <c r="T53" s="182"/>
      <c r="U53" s="183"/>
      <c r="W53" s="8"/>
      <c r="X53" s="156"/>
      <c r="Y53" s="157"/>
      <c r="Z53" s="158"/>
      <c r="AA53" s="159" t="s">
        <v>440</v>
      </c>
      <c r="AB53" s="160"/>
      <c r="AC53" s="160"/>
      <c r="AD53" s="160"/>
      <c r="AE53" s="160"/>
      <c r="AF53" s="160"/>
      <c r="AG53" s="160"/>
      <c r="AH53" s="161"/>
      <c r="AI53" s="181">
        <f>IF('a.チラシ（PC用）'!AM31="",AI28,'a.チラシ（PC用）'!AM31)</f>
        <v>0</v>
      </c>
      <c r="AJ53" s="182"/>
      <c r="AK53" s="182"/>
      <c r="AL53" s="182"/>
      <c r="AM53" s="182"/>
      <c r="AN53" s="182"/>
      <c r="AO53" s="182"/>
      <c r="AP53" s="183"/>
      <c r="BR53" s="7"/>
      <c r="BS53" s="138"/>
      <c r="BT53" s="255"/>
      <c r="BU53" s="255"/>
      <c r="BV53" s="255"/>
      <c r="BW53" s="255"/>
      <c r="BX53" s="255"/>
      <c r="BY53" s="255"/>
      <c r="BZ53" s="255"/>
      <c r="CA53" s="255"/>
      <c r="CB53" s="256"/>
      <c r="CC53" s="256"/>
      <c r="CD53" s="256"/>
      <c r="CE53" s="256"/>
      <c r="CF53" s="256"/>
      <c r="CG53" s="256"/>
      <c r="CH53" s="256"/>
      <c r="CI53" s="256"/>
    </row>
    <row r="54" spans="2:87">
      <c r="C54" s="156"/>
      <c r="D54" s="157"/>
      <c r="E54" s="158"/>
      <c r="F54" s="159" t="s">
        <v>450</v>
      </c>
      <c r="G54" s="160"/>
      <c r="H54" s="160"/>
      <c r="I54" s="160"/>
      <c r="J54" s="160"/>
      <c r="K54" s="160"/>
      <c r="L54" s="160"/>
      <c r="M54" s="161"/>
      <c r="N54" s="181">
        <f>IF('a.チラシ（PC用）'!R32="",N29,'a.チラシ（PC用）'!R32)</f>
        <v>0</v>
      </c>
      <c r="O54" s="182"/>
      <c r="P54" s="182"/>
      <c r="Q54" s="182"/>
      <c r="R54" s="182"/>
      <c r="S54" s="182"/>
      <c r="T54" s="182"/>
      <c r="U54" s="183"/>
      <c r="W54" s="8"/>
      <c r="X54" s="156"/>
      <c r="Y54" s="157"/>
      <c r="Z54" s="158"/>
      <c r="AA54" s="159" t="s">
        <v>441</v>
      </c>
      <c r="AB54" s="160"/>
      <c r="AC54" s="160"/>
      <c r="AD54" s="160"/>
      <c r="AE54" s="160"/>
      <c r="AF54" s="160"/>
      <c r="AG54" s="160"/>
      <c r="AH54" s="161"/>
      <c r="AI54" s="181">
        <f>IF('a.チラシ（PC用）'!AM32="",AI29,'a.チラシ（PC用）'!AM32)</f>
        <v>0</v>
      </c>
      <c r="AJ54" s="182"/>
      <c r="AK54" s="182"/>
      <c r="AL54" s="182"/>
      <c r="AM54" s="182"/>
      <c r="AN54" s="182"/>
      <c r="AO54" s="182"/>
      <c r="AP54" s="183"/>
      <c r="BR54" s="7"/>
      <c r="BS54" s="138"/>
      <c r="BT54" s="255"/>
      <c r="BU54" s="255"/>
      <c r="BV54" s="255"/>
      <c r="BW54" s="255"/>
      <c r="BX54" s="255"/>
      <c r="BY54" s="255"/>
      <c r="BZ54" s="255"/>
      <c r="CA54" s="255"/>
      <c r="CB54" s="256"/>
      <c r="CC54" s="256"/>
      <c r="CD54" s="256"/>
      <c r="CE54" s="256"/>
      <c r="CF54" s="256"/>
      <c r="CG54" s="256"/>
      <c r="CH54" s="256"/>
      <c r="CI54" s="256"/>
    </row>
    <row r="55" spans="2:87" ht="15.6" thickBot="1">
      <c r="C55" s="156"/>
      <c r="D55" s="157"/>
      <c r="E55" s="158"/>
      <c r="F55" s="159" t="s">
        <v>451</v>
      </c>
      <c r="G55" s="160"/>
      <c r="H55" s="160"/>
      <c r="I55" s="160"/>
      <c r="J55" s="160"/>
      <c r="K55" s="160"/>
      <c r="L55" s="160"/>
      <c r="M55" s="161"/>
      <c r="N55" s="181">
        <f>IF('a.チラシ（PC用）'!R33="",N30,'a.チラシ（PC用）'!R33)</f>
        <v>0</v>
      </c>
      <c r="O55" s="182"/>
      <c r="P55" s="182"/>
      <c r="Q55" s="182"/>
      <c r="R55" s="182"/>
      <c r="S55" s="182"/>
      <c r="T55" s="182"/>
      <c r="U55" s="183"/>
      <c r="W55" s="8"/>
      <c r="X55" s="156"/>
      <c r="Y55" s="157"/>
      <c r="Z55" s="158"/>
      <c r="AA55" s="163" t="s">
        <v>453</v>
      </c>
      <c r="AB55" s="164"/>
      <c r="AC55" s="164"/>
      <c r="AD55" s="164"/>
      <c r="AE55" s="164"/>
      <c r="AF55" s="164"/>
      <c r="AG55" s="164"/>
      <c r="AH55" s="165"/>
      <c r="AI55" s="185">
        <f>IF('a.チラシ（PC用）'!AM33="",AI30,'a.チラシ（PC用）'!AM33)</f>
        <v>0</v>
      </c>
      <c r="AJ55" s="186"/>
      <c r="AK55" s="186"/>
      <c r="AL55" s="186"/>
      <c r="AM55" s="186"/>
      <c r="AN55" s="186"/>
      <c r="AO55" s="186"/>
      <c r="AP55" s="230"/>
      <c r="BR55" s="7"/>
      <c r="BS55" s="138"/>
      <c r="BT55" s="255"/>
      <c r="BU55" s="255"/>
      <c r="BV55" s="255"/>
      <c r="BW55" s="255"/>
      <c r="BX55" s="255"/>
      <c r="BY55" s="255"/>
      <c r="BZ55" s="255"/>
      <c r="CA55" s="255"/>
      <c r="CB55" s="256"/>
      <c r="CC55" s="256"/>
      <c r="CD55" s="256"/>
      <c r="CE55" s="256"/>
      <c r="CF55" s="256"/>
      <c r="CG55" s="256"/>
      <c r="CH55" s="256"/>
      <c r="CI55" s="256"/>
    </row>
    <row r="56" spans="2:87" ht="16.2" thickTop="1" thickBot="1">
      <c r="C56" s="156"/>
      <c r="D56" s="157"/>
      <c r="E56" s="158"/>
      <c r="F56" s="163" t="s">
        <v>457</v>
      </c>
      <c r="G56" s="164"/>
      <c r="H56" s="164"/>
      <c r="I56" s="164"/>
      <c r="J56" s="164"/>
      <c r="K56" s="164"/>
      <c r="L56" s="164"/>
      <c r="M56" s="165"/>
      <c r="N56" s="185">
        <f>IF('a.チラシ（PC用）'!R34="",N31,'a.チラシ（PC用）'!R34)</f>
        <v>0</v>
      </c>
      <c r="O56" s="186"/>
      <c r="P56" s="186"/>
      <c r="Q56" s="186"/>
      <c r="R56" s="186"/>
      <c r="S56" s="186"/>
      <c r="T56" s="186"/>
      <c r="U56" s="230"/>
      <c r="W56" s="8"/>
      <c r="X56" s="208"/>
      <c r="Y56" s="208"/>
      <c r="Z56" s="209"/>
      <c r="AA56" s="202" t="s">
        <v>500</v>
      </c>
      <c r="AB56" s="202"/>
      <c r="AC56" s="202"/>
      <c r="AD56" s="202"/>
      <c r="AE56" s="202"/>
      <c r="AF56" s="202"/>
      <c r="AG56" s="202"/>
      <c r="AH56" s="203"/>
      <c r="AI56" s="218">
        <f>SUM(AI50:AP55)</f>
        <v>0</v>
      </c>
      <c r="AJ56" s="238"/>
      <c r="AK56" s="238"/>
      <c r="AL56" s="238"/>
      <c r="AM56" s="238"/>
      <c r="AN56" s="238"/>
      <c r="AO56" s="238"/>
      <c r="AP56" s="239"/>
      <c r="BR56" s="7"/>
      <c r="BS56" s="138"/>
      <c r="BT56" s="255"/>
      <c r="BU56" s="255"/>
      <c r="BV56" s="255"/>
      <c r="BW56" s="255"/>
      <c r="BX56" s="255"/>
      <c r="BY56" s="255"/>
      <c r="BZ56" s="255"/>
      <c r="CA56" s="255"/>
      <c r="CB56" s="256"/>
      <c r="CC56" s="256"/>
      <c r="CD56" s="256"/>
      <c r="CE56" s="256"/>
      <c r="CF56" s="256"/>
      <c r="CG56" s="256"/>
      <c r="CH56" s="256"/>
      <c r="CI56" s="256"/>
    </row>
    <row r="57" spans="2:87" ht="15.75" customHeight="1" thickTop="1">
      <c r="C57" s="208"/>
      <c r="D57" s="208"/>
      <c r="E57" s="209"/>
      <c r="F57" s="202" t="s">
        <v>500</v>
      </c>
      <c r="G57" s="202"/>
      <c r="H57" s="202"/>
      <c r="I57" s="202"/>
      <c r="J57" s="202"/>
      <c r="K57" s="202"/>
      <c r="L57" s="202"/>
      <c r="M57" s="203"/>
      <c r="N57" s="218">
        <f>SUM(N50:U56)</f>
        <v>0</v>
      </c>
      <c r="O57" s="238"/>
      <c r="P57" s="238"/>
      <c r="Q57" s="238"/>
      <c r="R57" s="238"/>
      <c r="S57" s="238"/>
      <c r="T57" s="238"/>
      <c r="U57" s="239"/>
      <c r="W57" s="8"/>
      <c r="X57" s="153" t="s">
        <v>454</v>
      </c>
      <c r="Y57" s="153"/>
      <c r="Z57" s="153"/>
      <c r="AA57" s="153"/>
      <c r="AB57" s="153"/>
      <c r="AC57" s="153"/>
      <c r="AD57" s="153"/>
      <c r="AE57" s="153"/>
      <c r="AF57" s="153"/>
      <c r="AG57" s="153"/>
      <c r="AH57" s="153"/>
      <c r="AI57" s="153"/>
      <c r="AJ57" s="153"/>
      <c r="AK57" s="153"/>
      <c r="AL57" s="153"/>
      <c r="AM57" s="153"/>
      <c r="AN57" s="153"/>
      <c r="AO57" s="153"/>
      <c r="AP57" s="153"/>
      <c r="BR57" s="7"/>
      <c r="BS57" s="138"/>
      <c r="BT57" s="255"/>
      <c r="BU57" s="255"/>
      <c r="BV57" s="255"/>
      <c r="BW57" s="255"/>
      <c r="BX57" s="255"/>
      <c r="BY57" s="255"/>
      <c r="BZ57" s="255"/>
      <c r="CA57" s="255"/>
      <c r="CB57" s="256"/>
      <c r="CC57" s="256"/>
      <c r="CD57" s="256"/>
      <c r="CE57" s="256"/>
      <c r="CF57" s="256"/>
      <c r="CG57" s="256"/>
      <c r="CH57" s="256"/>
      <c r="CI57" s="256"/>
    </row>
    <row r="58" spans="2:87" ht="12.75" customHeight="1">
      <c r="C58" s="154" t="s">
        <v>458</v>
      </c>
      <c r="D58" s="154"/>
      <c r="E58" s="154"/>
      <c r="F58" s="154"/>
      <c r="G58" s="154"/>
      <c r="H58" s="154"/>
      <c r="I58" s="154"/>
      <c r="J58" s="154"/>
      <c r="K58" s="154"/>
      <c r="L58" s="154"/>
      <c r="M58" s="154"/>
      <c r="N58" s="154"/>
      <c r="O58" s="154"/>
      <c r="P58" s="154"/>
      <c r="Q58" s="154"/>
      <c r="R58" s="154"/>
      <c r="S58" s="154"/>
      <c r="T58" s="154"/>
      <c r="U58" s="154"/>
      <c r="W58" s="8"/>
      <c r="X58" s="154"/>
      <c r="Y58" s="154"/>
      <c r="Z58" s="154"/>
      <c r="AA58" s="154"/>
      <c r="AB58" s="154"/>
      <c r="AC58" s="154"/>
      <c r="AD58" s="154"/>
      <c r="AE58" s="154"/>
      <c r="AF58" s="154"/>
      <c r="AG58" s="154"/>
      <c r="AH58" s="154"/>
      <c r="AI58" s="154"/>
      <c r="AJ58" s="154"/>
      <c r="AK58" s="154"/>
      <c r="AL58" s="154"/>
      <c r="AM58" s="154"/>
      <c r="AN58" s="154"/>
      <c r="AO58" s="154"/>
      <c r="AP58" s="154"/>
      <c r="BR58" s="7"/>
      <c r="BS58" s="138"/>
      <c r="BT58" s="150"/>
      <c r="BU58" s="150"/>
      <c r="BV58" s="150"/>
      <c r="BW58" s="150"/>
      <c r="BX58" s="150"/>
      <c r="BY58" s="150"/>
      <c r="BZ58" s="150"/>
      <c r="CA58" s="150"/>
      <c r="CB58" s="151"/>
      <c r="CC58" s="151"/>
      <c r="CD58" s="151"/>
      <c r="CE58" s="151"/>
      <c r="CF58" s="151"/>
      <c r="CG58" s="151"/>
      <c r="CH58" s="151"/>
      <c r="CI58" s="151"/>
    </row>
    <row r="59" spans="2:87" ht="12.75" customHeight="1">
      <c r="C59" s="154"/>
      <c r="D59" s="154"/>
      <c r="E59" s="154"/>
      <c r="F59" s="154"/>
      <c r="G59" s="154"/>
      <c r="H59" s="154"/>
      <c r="I59" s="154"/>
      <c r="J59" s="154"/>
      <c r="K59" s="154"/>
      <c r="L59" s="154"/>
      <c r="M59" s="154"/>
      <c r="N59" s="154"/>
      <c r="O59" s="154"/>
      <c r="P59" s="154"/>
      <c r="Q59" s="154"/>
      <c r="R59" s="154"/>
      <c r="S59" s="154"/>
      <c r="T59" s="154"/>
      <c r="U59" s="154"/>
      <c r="BR59" s="7"/>
      <c r="BS59" s="138"/>
      <c r="BT59" s="138"/>
      <c r="BU59" s="138"/>
      <c r="BV59" s="138"/>
      <c r="BW59" s="138"/>
      <c r="BX59" s="138"/>
      <c r="BY59" s="138"/>
      <c r="BZ59" s="138"/>
      <c r="CA59" s="138"/>
      <c r="CB59" s="138"/>
      <c r="CC59" s="138"/>
      <c r="CD59" s="138"/>
      <c r="CE59" s="138"/>
      <c r="CF59" s="138"/>
      <c r="CG59" s="138"/>
      <c r="CH59" s="138"/>
      <c r="CI59" s="138"/>
    </row>
    <row r="60" spans="2:87">
      <c r="B60" s="9" t="s">
        <v>511</v>
      </c>
      <c r="AP60" s="77"/>
      <c r="BR60" s="7"/>
      <c r="BS60" s="138"/>
      <c r="BT60" s="138"/>
      <c r="BU60" s="138"/>
      <c r="BV60" s="138"/>
      <c r="BW60" s="138"/>
      <c r="BX60" s="138"/>
      <c r="BY60" s="138"/>
      <c r="BZ60" s="138"/>
      <c r="CA60" s="138"/>
      <c r="CB60" s="138"/>
      <c r="CC60" s="138"/>
      <c r="CD60" s="138"/>
      <c r="CE60" s="138"/>
      <c r="CF60" s="138"/>
      <c r="CG60" s="138"/>
      <c r="CH60" s="138"/>
      <c r="CI60" s="138"/>
    </row>
    <row r="61" spans="2:87">
      <c r="AP61" s="77"/>
      <c r="BR61" s="7"/>
      <c r="BS61" s="138"/>
      <c r="BT61" s="138"/>
      <c r="BU61" s="138"/>
      <c r="BV61" s="138"/>
      <c r="BW61" s="138"/>
      <c r="BX61" s="138"/>
      <c r="BY61" s="138"/>
      <c r="BZ61" s="138"/>
      <c r="CA61" s="138"/>
      <c r="CB61" s="138"/>
      <c r="CC61" s="138"/>
      <c r="CD61" s="138"/>
      <c r="CE61" s="138"/>
      <c r="CF61" s="138"/>
      <c r="CG61" s="138"/>
      <c r="CH61" s="138"/>
      <c r="CI61" s="138"/>
    </row>
    <row r="62" spans="2:87">
      <c r="D62" s="178" t="s">
        <v>1</v>
      </c>
      <c r="E62" s="179"/>
      <c r="F62" s="179"/>
      <c r="G62" s="179"/>
      <c r="H62" s="179"/>
      <c r="I62" s="179"/>
      <c r="J62" s="179"/>
      <c r="K62" s="180"/>
      <c r="L62" s="178" t="s">
        <v>3</v>
      </c>
      <c r="M62" s="179"/>
      <c r="N62" s="179"/>
      <c r="O62" s="179"/>
      <c r="P62" s="179"/>
      <c r="Q62" s="179"/>
      <c r="R62" s="179"/>
      <c r="S62" s="180"/>
      <c r="T62" s="8"/>
      <c r="U62" s="8"/>
      <c r="V62" s="8"/>
      <c r="W62" s="8"/>
      <c r="X62" s="178" t="s">
        <v>1</v>
      </c>
      <c r="Y62" s="179"/>
      <c r="Z62" s="179"/>
      <c r="AA62" s="179"/>
      <c r="AB62" s="179"/>
      <c r="AC62" s="179"/>
      <c r="AD62" s="179"/>
      <c r="AE62" s="180"/>
      <c r="AF62" s="178" t="s">
        <v>3</v>
      </c>
      <c r="AG62" s="179"/>
      <c r="AH62" s="179"/>
      <c r="AI62" s="179"/>
      <c r="AJ62" s="179"/>
      <c r="AK62" s="179"/>
      <c r="AL62" s="179"/>
      <c r="AM62" s="180"/>
      <c r="AP62" s="77"/>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row>
    <row r="63" spans="2:87">
      <c r="D63" s="252">
        <f>'a.チラシ（PC用）'!D42</f>
        <v>0</v>
      </c>
      <c r="E63" s="253"/>
      <c r="F63" s="253"/>
      <c r="G63" s="253"/>
      <c r="H63" s="253"/>
      <c r="I63" s="253"/>
      <c r="J63" s="253"/>
      <c r="K63" s="254"/>
      <c r="L63" s="181">
        <f>'a.チラシ（PC用）'!L42</f>
        <v>0</v>
      </c>
      <c r="M63" s="182"/>
      <c r="N63" s="182"/>
      <c r="O63" s="182"/>
      <c r="P63" s="182"/>
      <c r="Q63" s="182"/>
      <c r="R63" s="182"/>
      <c r="S63" s="183"/>
      <c r="X63" s="252">
        <f>'a.チラシ（PC用）'!X42</f>
        <v>0</v>
      </c>
      <c r="Y63" s="253"/>
      <c r="Z63" s="253"/>
      <c r="AA63" s="253"/>
      <c r="AB63" s="253"/>
      <c r="AC63" s="253"/>
      <c r="AD63" s="253"/>
      <c r="AE63" s="254"/>
      <c r="AF63" s="181">
        <f>'a.チラシ（PC用）'!AF42</f>
        <v>0</v>
      </c>
      <c r="AG63" s="182"/>
      <c r="AH63" s="182"/>
      <c r="AI63" s="182"/>
      <c r="AJ63" s="182"/>
      <c r="AK63" s="182"/>
      <c r="AL63" s="182"/>
      <c r="AM63" s="183"/>
      <c r="AP63" s="77"/>
      <c r="BA63" s="138"/>
      <c r="BB63" s="138"/>
      <c r="BC63" s="138"/>
      <c r="BD63" s="138"/>
      <c r="BE63" s="138"/>
      <c r="BF63" s="138"/>
      <c r="BG63" s="138"/>
      <c r="BH63" s="138"/>
      <c r="BI63" s="138"/>
      <c r="BJ63" s="138"/>
      <c r="BK63" s="138"/>
      <c r="BL63" s="138"/>
      <c r="BM63" s="138"/>
      <c r="BN63" s="138"/>
      <c r="BO63" s="138"/>
      <c r="BP63" s="138"/>
      <c r="BQ63" s="138"/>
      <c r="BR63" s="138"/>
      <c r="BS63" s="138"/>
      <c r="BT63" s="138"/>
      <c r="BU63" s="138"/>
      <c r="BV63" s="138"/>
      <c r="BW63" s="138"/>
      <c r="BX63" s="138"/>
      <c r="BY63" s="138"/>
      <c r="BZ63" s="138"/>
      <c r="CA63" s="138"/>
      <c r="CB63" s="138"/>
      <c r="CC63" s="138"/>
      <c r="CD63" s="138"/>
      <c r="CE63" s="138"/>
      <c r="CF63" s="138"/>
      <c r="CG63" s="138"/>
      <c r="CH63" s="138"/>
      <c r="CI63" s="138"/>
    </row>
    <row r="64" spans="2:87">
      <c r="D64" s="252">
        <f>'a.チラシ（PC用）'!D43</f>
        <v>0</v>
      </c>
      <c r="E64" s="253"/>
      <c r="F64" s="253"/>
      <c r="G64" s="253"/>
      <c r="H64" s="253"/>
      <c r="I64" s="253"/>
      <c r="J64" s="253"/>
      <c r="K64" s="254"/>
      <c r="L64" s="181">
        <f>'a.チラシ（PC用）'!L43</f>
        <v>0</v>
      </c>
      <c r="M64" s="182"/>
      <c r="N64" s="182"/>
      <c r="O64" s="182"/>
      <c r="P64" s="182"/>
      <c r="Q64" s="182"/>
      <c r="R64" s="182"/>
      <c r="S64" s="183"/>
      <c r="X64" s="252">
        <f>'a.チラシ（PC用）'!X43</f>
        <v>0</v>
      </c>
      <c r="Y64" s="253"/>
      <c r="Z64" s="253"/>
      <c r="AA64" s="253"/>
      <c r="AB64" s="253"/>
      <c r="AC64" s="253"/>
      <c r="AD64" s="253"/>
      <c r="AE64" s="254"/>
      <c r="AF64" s="181">
        <f>'a.チラシ（PC用）'!AF43</f>
        <v>0</v>
      </c>
      <c r="AG64" s="182"/>
      <c r="AH64" s="182"/>
      <c r="AI64" s="182"/>
      <c r="AJ64" s="182"/>
      <c r="AK64" s="182"/>
      <c r="AL64" s="182"/>
      <c r="AM64" s="183"/>
      <c r="AP64" s="77"/>
      <c r="BA64" s="138"/>
      <c r="BB64" s="138"/>
      <c r="BC64" s="138"/>
      <c r="BD64" s="138"/>
      <c r="BE64" s="138"/>
      <c r="BF64" s="138"/>
      <c r="BZ64" s="138"/>
      <c r="CA64" s="138"/>
      <c r="CB64" s="138"/>
      <c r="CC64" s="138"/>
      <c r="CD64" s="138"/>
      <c r="CE64" s="138"/>
      <c r="CF64" s="138"/>
      <c r="CG64" s="138"/>
      <c r="CH64" s="138"/>
      <c r="CI64" s="138"/>
    </row>
    <row r="65" spans="4:87">
      <c r="D65" s="252">
        <f>'a.チラシ（PC用）'!D44</f>
        <v>0</v>
      </c>
      <c r="E65" s="253"/>
      <c r="F65" s="253"/>
      <c r="G65" s="253"/>
      <c r="H65" s="253"/>
      <c r="I65" s="253"/>
      <c r="J65" s="253"/>
      <c r="K65" s="254"/>
      <c r="L65" s="181">
        <f>'a.チラシ（PC用）'!L44</f>
        <v>0</v>
      </c>
      <c r="M65" s="182"/>
      <c r="N65" s="182"/>
      <c r="O65" s="182"/>
      <c r="P65" s="182"/>
      <c r="Q65" s="182"/>
      <c r="R65" s="182"/>
      <c r="S65" s="183"/>
      <c r="X65" s="252">
        <f>'a.チラシ（PC用）'!X44</f>
        <v>0</v>
      </c>
      <c r="Y65" s="253"/>
      <c r="Z65" s="253"/>
      <c r="AA65" s="253"/>
      <c r="AB65" s="253"/>
      <c r="AC65" s="253"/>
      <c r="AD65" s="253"/>
      <c r="AE65" s="254"/>
      <c r="AF65" s="181">
        <f>'a.チラシ（PC用）'!AF44</f>
        <v>0</v>
      </c>
      <c r="AG65" s="182"/>
      <c r="AH65" s="182"/>
      <c r="AI65" s="182"/>
      <c r="AJ65" s="182"/>
      <c r="AK65" s="182"/>
      <c r="AL65" s="182"/>
      <c r="AM65" s="183"/>
      <c r="AP65" s="77"/>
      <c r="BA65" s="138"/>
      <c r="BB65" s="138"/>
      <c r="BC65" s="138"/>
      <c r="BD65" s="138"/>
      <c r="BE65" s="138"/>
      <c r="BF65" s="138"/>
      <c r="BZ65" s="138"/>
      <c r="CA65" s="138"/>
      <c r="CB65" s="138"/>
      <c r="CC65" s="138"/>
      <c r="CD65" s="138"/>
      <c r="CE65" s="138"/>
      <c r="CF65" s="138"/>
      <c r="CG65" s="138"/>
      <c r="CH65" s="138"/>
      <c r="CI65" s="138"/>
    </row>
    <row r="66" spans="4:87">
      <c r="D66" s="251" t="s">
        <v>6</v>
      </c>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P66" s="77"/>
      <c r="BA66" s="138"/>
      <c r="BB66" s="138"/>
      <c r="BC66" s="138"/>
      <c r="BD66" s="138"/>
      <c r="BE66" s="138"/>
      <c r="BF66" s="138"/>
      <c r="BG66" s="138"/>
      <c r="BH66" s="138"/>
      <c r="BI66" s="138"/>
      <c r="BJ66" s="138"/>
      <c r="BK66" s="138"/>
      <c r="BL66" s="138"/>
      <c r="BM66" s="138"/>
      <c r="BN66" s="138"/>
      <c r="BO66" s="138"/>
      <c r="BP66" s="138"/>
      <c r="BQ66" s="138"/>
      <c r="BR66" s="138"/>
      <c r="BS66" s="138"/>
      <c r="BT66" s="138"/>
      <c r="BU66" s="138"/>
      <c r="BV66" s="138"/>
      <c r="BW66" s="138"/>
      <c r="BX66" s="138"/>
      <c r="BY66" s="138"/>
      <c r="BZ66" s="138"/>
      <c r="CA66" s="138"/>
      <c r="CB66" s="138"/>
      <c r="CC66" s="138"/>
      <c r="CD66" s="138"/>
      <c r="CE66" s="138"/>
      <c r="CF66" s="138"/>
      <c r="CG66" s="138"/>
      <c r="CH66" s="138"/>
      <c r="CI66" s="138"/>
    </row>
    <row r="67" spans="4:87">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P67" s="77"/>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row>
    <row r="68" spans="4:87">
      <c r="X68" s="77"/>
      <c r="Y68" s="77"/>
      <c r="Z68" s="77"/>
      <c r="AA68" s="77"/>
      <c r="AB68" s="77"/>
      <c r="AC68" s="77"/>
      <c r="AD68" s="77"/>
      <c r="AE68" s="77"/>
      <c r="AF68" s="77"/>
      <c r="AG68" s="77"/>
      <c r="AH68" s="77"/>
      <c r="AI68" s="77"/>
      <c r="AJ68" s="77"/>
      <c r="AK68" s="77"/>
      <c r="AL68" s="77"/>
      <c r="AM68" s="77"/>
      <c r="AN68" s="77"/>
      <c r="AO68" s="77"/>
      <c r="AP68" s="77"/>
    </row>
    <row r="69" spans="4:87">
      <c r="X69" s="77"/>
      <c r="Y69" s="77"/>
      <c r="Z69" s="77"/>
      <c r="AA69" s="77"/>
      <c r="AB69" s="77"/>
      <c r="AC69" s="77"/>
      <c r="AD69" s="77"/>
      <c r="AE69" s="77"/>
      <c r="AF69" s="77"/>
      <c r="AG69" s="77"/>
      <c r="AH69" s="77"/>
      <c r="AI69" s="77"/>
      <c r="AJ69" s="77"/>
      <c r="AK69" s="77"/>
      <c r="AL69" s="77"/>
      <c r="AM69" s="77"/>
      <c r="AN69" s="77"/>
      <c r="AO69" s="77"/>
      <c r="AP69" s="77"/>
    </row>
    <row r="70" spans="4:87">
      <c r="X70" s="77"/>
      <c r="Y70" s="77"/>
      <c r="Z70" s="77"/>
      <c r="AA70" s="77"/>
      <c r="AB70" s="77"/>
      <c r="AC70" s="77"/>
      <c r="AD70" s="77"/>
      <c r="AE70" s="77"/>
      <c r="AF70" s="77"/>
      <c r="AG70" s="77"/>
      <c r="AH70" s="77"/>
      <c r="AI70" s="77"/>
      <c r="AJ70" s="77"/>
      <c r="AK70" s="77"/>
      <c r="AL70" s="77"/>
      <c r="AM70" s="77"/>
      <c r="AN70" s="77"/>
      <c r="AO70" s="77"/>
      <c r="AP70" s="77"/>
    </row>
    <row r="71" spans="4:87" ht="16.2">
      <c r="E71" s="3" t="s">
        <v>8</v>
      </c>
    </row>
    <row r="72" spans="4:87" ht="7.5" customHeight="1"/>
    <row r="73" spans="4:87">
      <c r="L73" s="169">
        <f>SUM(AI39:AP43,N39:U44,AI50:AP55,N50:U56,L63:S65,AF63:AM65)</f>
        <v>0</v>
      </c>
      <c r="M73" s="170"/>
      <c r="N73" s="170"/>
      <c r="O73" s="170"/>
      <c r="P73" s="170"/>
      <c r="Q73" s="170"/>
      <c r="R73" s="170"/>
      <c r="S73" s="170"/>
      <c r="T73" s="170"/>
      <c r="U73" s="170"/>
      <c r="V73" s="170"/>
      <c r="W73" s="170"/>
      <c r="X73" s="170"/>
      <c r="Y73" s="170"/>
      <c r="Z73" s="170"/>
      <c r="AA73" s="170"/>
      <c r="AB73" s="170"/>
      <c r="AC73" s="170"/>
      <c r="AD73" s="170"/>
      <c r="AE73" s="171"/>
    </row>
    <row r="74" spans="4:87">
      <c r="L74" s="172"/>
      <c r="M74" s="173"/>
      <c r="N74" s="173"/>
      <c r="O74" s="173"/>
      <c r="P74" s="173"/>
      <c r="Q74" s="173"/>
      <c r="R74" s="173"/>
      <c r="S74" s="173"/>
      <c r="T74" s="173"/>
      <c r="U74" s="173"/>
      <c r="V74" s="173"/>
      <c r="W74" s="173"/>
      <c r="X74" s="173"/>
      <c r="Y74" s="173"/>
      <c r="Z74" s="173"/>
      <c r="AA74" s="173"/>
      <c r="AB74" s="173"/>
      <c r="AC74" s="173"/>
      <c r="AD74" s="173"/>
      <c r="AE74" s="174"/>
    </row>
    <row r="75" spans="4:87" ht="16.2">
      <c r="L75" s="175"/>
      <c r="M75" s="176"/>
      <c r="N75" s="176"/>
      <c r="O75" s="176"/>
      <c r="P75" s="176"/>
      <c r="Q75" s="176"/>
      <c r="R75" s="176"/>
      <c r="S75" s="176"/>
      <c r="T75" s="176"/>
      <c r="U75" s="176"/>
      <c r="V75" s="176"/>
      <c r="W75" s="176"/>
      <c r="X75" s="176"/>
      <c r="Y75" s="176"/>
      <c r="Z75" s="176"/>
      <c r="AA75" s="176"/>
      <c r="AB75" s="176"/>
      <c r="AC75" s="176"/>
      <c r="AD75" s="176"/>
      <c r="AE75" s="177"/>
      <c r="AG75" s="3" t="s">
        <v>9</v>
      </c>
    </row>
    <row r="76" spans="4:87" ht="24.6">
      <c r="L76" s="71"/>
      <c r="M76" s="71"/>
      <c r="N76" s="71"/>
      <c r="O76" s="71"/>
      <c r="P76" s="71"/>
      <c r="Q76" s="71"/>
      <c r="R76" s="71"/>
      <c r="S76" s="71"/>
      <c r="T76" s="71"/>
      <c r="U76" s="71"/>
      <c r="V76" s="71"/>
      <c r="W76" s="71"/>
      <c r="X76" s="71"/>
      <c r="Y76" s="71"/>
      <c r="Z76" s="71"/>
      <c r="AA76" s="71"/>
      <c r="AB76" s="71"/>
      <c r="AC76" s="71"/>
      <c r="AD76" s="71"/>
      <c r="AE76" s="71"/>
      <c r="AG76" s="3"/>
    </row>
  </sheetData>
  <mergeCells count="295">
    <mergeCell ref="C46:U46"/>
    <mergeCell ref="X49:Z49"/>
    <mergeCell ref="AA49:AH49"/>
    <mergeCell ref="C49:E49"/>
    <mergeCell ref="F49:M49"/>
    <mergeCell ref="N54:U54"/>
    <mergeCell ref="N56:U56"/>
    <mergeCell ref="AA56:AH56"/>
    <mergeCell ref="AI56:AP56"/>
    <mergeCell ref="AI49:AP49"/>
    <mergeCell ref="F55:M55"/>
    <mergeCell ref="N55:U55"/>
    <mergeCell ref="X52:Z52"/>
    <mergeCell ref="AA52:AH52"/>
    <mergeCell ref="C52:E52"/>
    <mergeCell ref="F52:M52"/>
    <mergeCell ref="X53:Z53"/>
    <mergeCell ref="AA53:AH53"/>
    <mergeCell ref="C53:E53"/>
    <mergeCell ref="C57:E57"/>
    <mergeCell ref="F57:M57"/>
    <mergeCell ref="N57:U57"/>
    <mergeCell ref="BT56:CA56"/>
    <mergeCell ref="X54:Z54"/>
    <mergeCell ref="X50:Z50"/>
    <mergeCell ref="C50:E50"/>
    <mergeCell ref="F50:M50"/>
    <mergeCell ref="X51:Z51"/>
    <mergeCell ref="AA51:AH51"/>
    <mergeCell ref="C51:E51"/>
    <mergeCell ref="F51:M51"/>
    <mergeCell ref="AI50:AP50"/>
    <mergeCell ref="AI51:AP51"/>
    <mergeCell ref="AI52:AP52"/>
    <mergeCell ref="AI53:AP53"/>
    <mergeCell ref="AI54:AP54"/>
    <mergeCell ref="AI55:AP55"/>
    <mergeCell ref="X57:AP58"/>
    <mergeCell ref="C56:E56"/>
    <mergeCell ref="F56:M56"/>
    <mergeCell ref="X55:Z55"/>
    <mergeCell ref="AA55:AH55"/>
    <mergeCell ref="C55:E55"/>
    <mergeCell ref="CB56:CI56"/>
    <mergeCell ref="BT57:CA57"/>
    <mergeCell ref="CB57:CI57"/>
    <mergeCell ref="BT50:CA50"/>
    <mergeCell ref="CB50:CI50"/>
    <mergeCell ref="BT51:CA51"/>
    <mergeCell ref="CB51:CI51"/>
    <mergeCell ref="BT52:CA52"/>
    <mergeCell ref="CB52:CI52"/>
    <mergeCell ref="BT55:CA55"/>
    <mergeCell ref="CB55:CI55"/>
    <mergeCell ref="BT43:CA43"/>
    <mergeCell ref="CB43:CI43"/>
    <mergeCell ref="BT44:CA44"/>
    <mergeCell ref="CB44:CI44"/>
    <mergeCell ref="BT46:CA46"/>
    <mergeCell ref="CB46:CI46"/>
    <mergeCell ref="BT40:CA40"/>
    <mergeCell ref="CB40:CI40"/>
    <mergeCell ref="BT41:CA41"/>
    <mergeCell ref="CB41:CI41"/>
    <mergeCell ref="BT42:CA42"/>
    <mergeCell ref="CB42:CI42"/>
    <mergeCell ref="BA30:BH30"/>
    <mergeCell ref="BI30:BP30"/>
    <mergeCell ref="BT30:CA30"/>
    <mergeCell ref="CB30:CI30"/>
    <mergeCell ref="BT31:CA31"/>
    <mergeCell ref="CB31:CI31"/>
    <mergeCell ref="CB37:CG37"/>
    <mergeCell ref="BT39:CA39"/>
    <mergeCell ref="CB39:CI39"/>
    <mergeCell ref="BA27:BH27"/>
    <mergeCell ref="BI27:BP27"/>
    <mergeCell ref="BT27:CA27"/>
    <mergeCell ref="CB27:CI27"/>
    <mergeCell ref="BA28:BH28"/>
    <mergeCell ref="BI28:BP28"/>
    <mergeCell ref="BT28:CA28"/>
    <mergeCell ref="CB28:CI28"/>
    <mergeCell ref="BA29:BH29"/>
    <mergeCell ref="BI29:BP29"/>
    <mergeCell ref="BT29:CA29"/>
    <mergeCell ref="CB29:CI29"/>
    <mergeCell ref="BT24:CA24"/>
    <mergeCell ref="CB24:CI24"/>
    <mergeCell ref="BA25:BH25"/>
    <mergeCell ref="BI25:BP25"/>
    <mergeCell ref="BT25:CA25"/>
    <mergeCell ref="CB25:CI25"/>
    <mergeCell ref="BA26:BH26"/>
    <mergeCell ref="BI26:BP26"/>
    <mergeCell ref="BT26:CA26"/>
    <mergeCell ref="CB26:CI26"/>
    <mergeCell ref="BA14:BH14"/>
    <mergeCell ref="BI14:BP14"/>
    <mergeCell ref="BT14:CA14"/>
    <mergeCell ref="CB14:CI14"/>
    <mergeCell ref="BA15:BH15"/>
    <mergeCell ref="BI15:BP15"/>
    <mergeCell ref="BT15:CA15"/>
    <mergeCell ref="CB15:CI15"/>
    <mergeCell ref="BA16:BH16"/>
    <mergeCell ref="BI16:BP16"/>
    <mergeCell ref="BT16:CA16"/>
    <mergeCell ref="CB16:CI16"/>
    <mergeCell ref="BA17:BH17"/>
    <mergeCell ref="BI17:BP17"/>
    <mergeCell ref="BT17:CA17"/>
    <mergeCell ref="CB17:CI17"/>
    <mergeCell ref="BT53:CA53"/>
    <mergeCell ref="CB53:CI53"/>
    <mergeCell ref="Y31:AF31"/>
    <mergeCell ref="AG31:AN31"/>
    <mergeCell ref="BT54:CA54"/>
    <mergeCell ref="CB54:CI54"/>
    <mergeCell ref="BA18:BH18"/>
    <mergeCell ref="BI18:BP18"/>
    <mergeCell ref="BT18:CA18"/>
    <mergeCell ref="CB18:CI18"/>
    <mergeCell ref="BA19:BH19"/>
    <mergeCell ref="BI19:BP19"/>
    <mergeCell ref="BT19:CA19"/>
    <mergeCell ref="CB19:CI19"/>
    <mergeCell ref="BT20:CA20"/>
    <mergeCell ref="CB20:CI20"/>
    <mergeCell ref="BA24:BH24"/>
    <mergeCell ref="BI24:BP24"/>
    <mergeCell ref="X28:Z28"/>
    <mergeCell ref="AA28:AH28"/>
    <mergeCell ref="AF63:AM63"/>
    <mergeCell ref="C20:E20"/>
    <mergeCell ref="F20:M20"/>
    <mergeCell ref="N20:U20"/>
    <mergeCell ref="AF64:AM64"/>
    <mergeCell ref="C31:E31"/>
    <mergeCell ref="F31:M31"/>
    <mergeCell ref="N31:U31"/>
    <mergeCell ref="AA30:AH30"/>
    <mergeCell ref="AI30:AP30"/>
    <mergeCell ref="C30:E30"/>
    <mergeCell ref="F30:M30"/>
    <mergeCell ref="N29:U29"/>
    <mergeCell ref="F53:M53"/>
    <mergeCell ref="N44:U44"/>
    <mergeCell ref="N49:U49"/>
    <mergeCell ref="N50:U50"/>
    <mergeCell ref="N51:U51"/>
    <mergeCell ref="N52:U52"/>
    <mergeCell ref="N53:U53"/>
    <mergeCell ref="AA54:AH54"/>
    <mergeCell ref="C54:E54"/>
    <mergeCell ref="F54:M54"/>
    <mergeCell ref="AA50:AH50"/>
    <mergeCell ref="U6:AC6"/>
    <mergeCell ref="D66:AM67"/>
    <mergeCell ref="L73:AE75"/>
    <mergeCell ref="D65:K65"/>
    <mergeCell ref="L65:S65"/>
    <mergeCell ref="X65:AE65"/>
    <mergeCell ref="D64:K64"/>
    <mergeCell ref="L64:S64"/>
    <mergeCell ref="X64:AE64"/>
    <mergeCell ref="X30:Z30"/>
    <mergeCell ref="N30:U30"/>
    <mergeCell ref="X29:Z29"/>
    <mergeCell ref="AA29:AH29"/>
    <mergeCell ref="AI29:AP29"/>
    <mergeCell ref="C29:E29"/>
    <mergeCell ref="F29:M29"/>
    <mergeCell ref="AF65:AM65"/>
    <mergeCell ref="D62:K62"/>
    <mergeCell ref="L62:S62"/>
    <mergeCell ref="X62:AE62"/>
    <mergeCell ref="AF62:AM62"/>
    <mergeCell ref="D63:K63"/>
    <mergeCell ref="L63:S63"/>
    <mergeCell ref="X63:AE63"/>
    <mergeCell ref="AI28:AP28"/>
    <mergeCell ref="C28:E28"/>
    <mergeCell ref="F28:M28"/>
    <mergeCell ref="N28:U28"/>
    <mergeCell ref="X27:Z27"/>
    <mergeCell ref="AA27:AH27"/>
    <mergeCell ref="AI27:AP27"/>
    <mergeCell ref="C27:E27"/>
    <mergeCell ref="F27:M27"/>
    <mergeCell ref="N27:U27"/>
    <mergeCell ref="X26:Z26"/>
    <mergeCell ref="AA26:AH26"/>
    <mergeCell ref="AI26:AP26"/>
    <mergeCell ref="C26:E26"/>
    <mergeCell ref="F26:M26"/>
    <mergeCell ref="N26:U26"/>
    <mergeCell ref="C24:E24"/>
    <mergeCell ref="F24:M24"/>
    <mergeCell ref="N24:U24"/>
    <mergeCell ref="X25:Z25"/>
    <mergeCell ref="AA25:AH25"/>
    <mergeCell ref="AI25:AP25"/>
    <mergeCell ref="C25:E25"/>
    <mergeCell ref="F25:M25"/>
    <mergeCell ref="N25:U25"/>
    <mergeCell ref="X24:Z24"/>
    <mergeCell ref="AA24:AH24"/>
    <mergeCell ref="AI24:AP24"/>
    <mergeCell ref="AI17:AP17"/>
    <mergeCell ref="C17:E17"/>
    <mergeCell ref="F17:M17"/>
    <mergeCell ref="N17:U17"/>
    <mergeCell ref="X16:Z16"/>
    <mergeCell ref="AA16:AH16"/>
    <mergeCell ref="AI16:AP16"/>
    <mergeCell ref="N19:U19"/>
    <mergeCell ref="AA18:AH18"/>
    <mergeCell ref="AI18:AP18"/>
    <mergeCell ref="C18:E18"/>
    <mergeCell ref="F18:M18"/>
    <mergeCell ref="N18:U18"/>
    <mergeCell ref="X19:Z19"/>
    <mergeCell ref="AA19:AH19"/>
    <mergeCell ref="AI19:AP19"/>
    <mergeCell ref="C19:E19"/>
    <mergeCell ref="F19:M19"/>
    <mergeCell ref="X18:Z18"/>
    <mergeCell ref="A1:CL3"/>
    <mergeCell ref="X38:Z38"/>
    <mergeCell ref="AA38:AH38"/>
    <mergeCell ref="C38:E38"/>
    <mergeCell ref="F38:M38"/>
    <mergeCell ref="B6:C6"/>
    <mergeCell ref="D6:L6"/>
    <mergeCell ref="C14:E14"/>
    <mergeCell ref="F14:M14"/>
    <mergeCell ref="N14:U14"/>
    <mergeCell ref="X15:Z15"/>
    <mergeCell ref="AA15:AH15"/>
    <mergeCell ref="AI15:AP15"/>
    <mergeCell ref="C15:E15"/>
    <mergeCell ref="F15:M15"/>
    <mergeCell ref="N15:U15"/>
    <mergeCell ref="X14:Z14"/>
    <mergeCell ref="AA14:AH14"/>
    <mergeCell ref="AI14:AP14"/>
    <mergeCell ref="C16:E16"/>
    <mergeCell ref="F16:M16"/>
    <mergeCell ref="N16:U16"/>
    <mergeCell ref="X17:Z17"/>
    <mergeCell ref="AA17:AH17"/>
    <mergeCell ref="AI44:AP44"/>
    <mergeCell ref="C45:E45"/>
    <mergeCell ref="F45:M45"/>
    <mergeCell ref="N45:U45"/>
    <mergeCell ref="C39:E39"/>
    <mergeCell ref="F39:M39"/>
    <mergeCell ref="X40:Z40"/>
    <mergeCell ref="AA40:AH40"/>
    <mergeCell ref="C40:E40"/>
    <mergeCell ref="F40:M40"/>
    <mergeCell ref="AA41:AH41"/>
    <mergeCell ref="C41:E41"/>
    <mergeCell ref="F41:M41"/>
    <mergeCell ref="X42:Z42"/>
    <mergeCell ref="AA42:AH42"/>
    <mergeCell ref="C42:E42"/>
    <mergeCell ref="F42:M42"/>
    <mergeCell ref="X44:Z44"/>
    <mergeCell ref="AA44:AH44"/>
    <mergeCell ref="C58:U59"/>
    <mergeCell ref="X56:Z56"/>
    <mergeCell ref="AI38:AP38"/>
    <mergeCell ref="AI39:AP39"/>
    <mergeCell ref="AI40:AP40"/>
    <mergeCell ref="AI41:AP41"/>
    <mergeCell ref="AI42:AP42"/>
    <mergeCell ref="AI43:AP43"/>
    <mergeCell ref="N38:U38"/>
    <mergeCell ref="N39:U39"/>
    <mergeCell ref="N40:U40"/>
    <mergeCell ref="N41:U41"/>
    <mergeCell ref="N42:U42"/>
    <mergeCell ref="N43:U43"/>
    <mergeCell ref="X43:Z43"/>
    <mergeCell ref="AA43:AH43"/>
    <mergeCell ref="X39:Z39"/>
    <mergeCell ref="AA39:AH39"/>
    <mergeCell ref="C43:E43"/>
    <mergeCell ref="F43:M43"/>
    <mergeCell ref="X45:AP45"/>
    <mergeCell ref="C44:E44"/>
    <mergeCell ref="F44:M44"/>
    <mergeCell ref="X41:Z41"/>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43">
              <controlPr defaultSize="0" autoFill="0" autoLine="0" autoPict="0">
                <anchor moveWithCells="1" sizeWithCells="1">
                  <from>
                    <xdr:col>24</xdr:col>
                    <xdr:colOff>7620</xdr:colOff>
                    <xdr:row>37</xdr:row>
                    <xdr:rowOff>182880</xdr:rowOff>
                  </from>
                  <to>
                    <xdr:col>25</xdr:col>
                    <xdr:colOff>68580</xdr:colOff>
                    <xdr:row>39</xdr:row>
                    <xdr:rowOff>7620</xdr:rowOff>
                  </to>
                </anchor>
              </controlPr>
            </control>
          </mc:Choice>
        </mc:AlternateContent>
        <mc:AlternateContent xmlns:mc="http://schemas.openxmlformats.org/markup-compatibility/2006">
          <mc:Choice Requires="x14">
            <control shapeId="4098" r:id="rId4" name="Check Box 44">
              <controlPr defaultSize="0" autoFill="0" autoLine="0" autoPict="0">
                <anchor moveWithCells="1" sizeWithCells="1">
                  <from>
                    <xdr:col>24</xdr:col>
                    <xdr:colOff>7620</xdr:colOff>
                    <xdr:row>38</xdr:row>
                    <xdr:rowOff>182880</xdr:rowOff>
                  </from>
                  <to>
                    <xdr:col>25</xdr:col>
                    <xdr:colOff>68580</xdr:colOff>
                    <xdr:row>40</xdr:row>
                    <xdr:rowOff>7620</xdr:rowOff>
                  </to>
                </anchor>
              </controlPr>
            </control>
          </mc:Choice>
        </mc:AlternateContent>
        <mc:AlternateContent xmlns:mc="http://schemas.openxmlformats.org/markup-compatibility/2006">
          <mc:Choice Requires="x14">
            <control shapeId="4099" r:id="rId5" name="Check Box 71">
              <controlPr defaultSize="0" autoFill="0" autoLine="0" autoPict="0">
                <anchor moveWithCells="1" sizeWithCells="1">
                  <from>
                    <xdr:col>24</xdr:col>
                    <xdr:colOff>7620</xdr:colOff>
                    <xdr:row>38</xdr:row>
                    <xdr:rowOff>182880</xdr:rowOff>
                  </from>
                  <to>
                    <xdr:col>25</xdr:col>
                    <xdr:colOff>68580</xdr:colOff>
                    <xdr:row>40</xdr:row>
                    <xdr:rowOff>7620</xdr:rowOff>
                  </to>
                </anchor>
              </controlPr>
            </control>
          </mc:Choice>
        </mc:AlternateContent>
        <mc:AlternateContent xmlns:mc="http://schemas.openxmlformats.org/markup-compatibility/2006">
          <mc:Choice Requires="x14">
            <control shapeId="4100" r:id="rId6" name="Check Box 86">
              <controlPr defaultSize="0" autoFill="0" autoLine="0" autoPict="0">
                <anchor moveWithCells="1" sizeWithCells="1">
                  <from>
                    <xdr:col>24</xdr:col>
                    <xdr:colOff>7620</xdr:colOff>
                    <xdr:row>39</xdr:row>
                    <xdr:rowOff>182880</xdr:rowOff>
                  </from>
                  <to>
                    <xdr:col>25</xdr:col>
                    <xdr:colOff>68580</xdr:colOff>
                    <xdr:row>41</xdr:row>
                    <xdr:rowOff>7620</xdr:rowOff>
                  </to>
                </anchor>
              </controlPr>
            </control>
          </mc:Choice>
        </mc:AlternateContent>
        <mc:AlternateContent xmlns:mc="http://schemas.openxmlformats.org/markup-compatibility/2006">
          <mc:Choice Requires="x14">
            <control shapeId="4101" r:id="rId7" name="Check Box 91">
              <controlPr defaultSize="0" autoFill="0" autoLine="0" autoPict="0">
                <anchor moveWithCells="1" sizeWithCells="1">
                  <from>
                    <xdr:col>24</xdr:col>
                    <xdr:colOff>7620</xdr:colOff>
                    <xdr:row>40</xdr:row>
                    <xdr:rowOff>182880</xdr:rowOff>
                  </from>
                  <to>
                    <xdr:col>25</xdr:col>
                    <xdr:colOff>68580</xdr:colOff>
                    <xdr:row>42</xdr:row>
                    <xdr:rowOff>7620</xdr:rowOff>
                  </to>
                </anchor>
              </controlPr>
            </control>
          </mc:Choice>
        </mc:AlternateContent>
        <mc:AlternateContent xmlns:mc="http://schemas.openxmlformats.org/markup-compatibility/2006">
          <mc:Choice Requires="x14">
            <control shapeId="4102" r:id="rId8" name="Check Box 92">
              <controlPr defaultSize="0" autoFill="0" autoLine="0" autoPict="0">
                <anchor moveWithCells="1" sizeWithCells="1">
                  <from>
                    <xdr:col>3</xdr:col>
                    <xdr:colOff>7620</xdr:colOff>
                    <xdr:row>37</xdr:row>
                    <xdr:rowOff>182880</xdr:rowOff>
                  </from>
                  <to>
                    <xdr:col>4</xdr:col>
                    <xdr:colOff>68580</xdr:colOff>
                    <xdr:row>39</xdr:row>
                    <xdr:rowOff>7620</xdr:rowOff>
                  </to>
                </anchor>
              </controlPr>
            </control>
          </mc:Choice>
        </mc:AlternateContent>
        <mc:AlternateContent xmlns:mc="http://schemas.openxmlformats.org/markup-compatibility/2006">
          <mc:Choice Requires="x14">
            <control shapeId="4103" r:id="rId9" name="Check Box 93">
              <controlPr defaultSize="0" autoFill="0" autoLine="0" autoPict="0">
                <anchor moveWithCells="1" sizeWithCells="1">
                  <from>
                    <xdr:col>24</xdr:col>
                    <xdr:colOff>7620</xdr:colOff>
                    <xdr:row>41</xdr:row>
                    <xdr:rowOff>182880</xdr:rowOff>
                  </from>
                  <to>
                    <xdr:col>25</xdr:col>
                    <xdr:colOff>68580</xdr:colOff>
                    <xdr:row>43</xdr:row>
                    <xdr:rowOff>7620</xdr:rowOff>
                  </to>
                </anchor>
              </controlPr>
            </control>
          </mc:Choice>
        </mc:AlternateContent>
        <mc:AlternateContent xmlns:mc="http://schemas.openxmlformats.org/markup-compatibility/2006">
          <mc:Choice Requires="x14">
            <control shapeId="4104" r:id="rId10" name="Check Box 95">
              <controlPr defaultSize="0" autoFill="0" autoLine="0" autoPict="0">
                <anchor moveWithCells="1" sizeWithCells="1">
                  <from>
                    <xdr:col>3</xdr:col>
                    <xdr:colOff>7620</xdr:colOff>
                    <xdr:row>38</xdr:row>
                    <xdr:rowOff>182880</xdr:rowOff>
                  </from>
                  <to>
                    <xdr:col>4</xdr:col>
                    <xdr:colOff>68580</xdr:colOff>
                    <xdr:row>40</xdr:row>
                    <xdr:rowOff>7620</xdr:rowOff>
                  </to>
                </anchor>
              </controlPr>
            </control>
          </mc:Choice>
        </mc:AlternateContent>
        <mc:AlternateContent xmlns:mc="http://schemas.openxmlformats.org/markup-compatibility/2006">
          <mc:Choice Requires="x14">
            <control shapeId="4105" r:id="rId11" name="Check Box 96">
              <controlPr defaultSize="0" autoFill="0" autoLine="0" autoPict="0">
                <anchor moveWithCells="1" sizeWithCells="1">
                  <from>
                    <xdr:col>3</xdr:col>
                    <xdr:colOff>7620</xdr:colOff>
                    <xdr:row>39</xdr:row>
                    <xdr:rowOff>182880</xdr:rowOff>
                  </from>
                  <to>
                    <xdr:col>4</xdr:col>
                    <xdr:colOff>68580</xdr:colOff>
                    <xdr:row>41</xdr:row>
                    <xdr:rowOff>7620</xdr:rowOff>
                  </to>
                </anchor>
              </controlPr>
            </control>
          </mc:Choice>
        </mc:AlternateContent>
        <mc:AlternateContent xmlns:mc="http://schemas.openxmlformats.org/markup-compatibility/2006">
          <mc:Choice Requires="x14">
            <control shapeId="4106" r:id="rId12" name="Check Box 97">
              <controlPr defaultSize="0" autoFill="0" autoLine="0" autoPict="0">
                <anchor moveWithCells="1" sizeWithCells="1">
                  <from>
                    <xdr:col>3</xdr:col>
                    <xdr:colOff>7620</xdr:colOff>
                    <xdr:row>40</xdr:row>
                    <xdr:rowOff>182880</xdr:rowOff>
                  </from>
                  <to>
                    <xdr:col>4</xdr:col>
                    <xdr:colOff>68580</xdr:colOff>
                    <xdr:row>42</xdr:row>
                    <xdr:rowOff>7620</xdr:rowOff>
                  </to>
                </anchor>
              </controlPr>
            </control>
          </mc:Choice>
        </mc:AlternateContent>
        <mc:AlternateContent xmlns:mc="http://schemas.openxmlformats.org/markup-compatibility/2006">
          <mc:Choice Requires="x14">
            <control shapeId="4107" r:id="rId13" name="Check Box 98">
              <controlPr defaultSize="0" autoFill="0" autoLine="0" autoPict="0">
                <anchor moveWithCells="1" sizeWithCells="1">
                  <from>
                    <xdr:col>3</xdr:col>
                    <xdr:colOff>7620</xdr:colOff>
                    <xdr:row>41</xdr:row>
                    <xdr:rowOff>182880</xdr:rowOff>
                  </from>
                  <to>
                    <xdr:col>4</xdr:col>
                    <xdr:colOff>68580</xdr:colOff>
                    <xdr:row>43</xdr:row>
                    <xdr:rowOff>7620</xdr:rowOff>
                  </to>
                </anchor>
              </controlPr>
            </control>
          </mc:Choice>
        </mc:AlternateContent>
        <mc:AlternateContent xmlns:mc="http://schemas.openxmlformats.org/markup-compatibility/2006">
          <mc:Choice Requires="x14">
            <control shapeId="4108" r:id="rId14" name="Check Box 99">
              <controlPr defaultSize="0" autoFill="0" autoLine="0" autoPict="0">
                <anchor moveWithCells="1" sizeWithCells="1">
                  <from>
                    <xdr:col>3</xdr:col>
                    <xdr:colOff>7620</xdr:colOff>
                    <xdr:row>42</xdr:row>
                    <xdr:rowOff>152400</xdr:rowOff>
                  </from>
                  <to>
                    <xdr:col>4</xdr:col>
                    <xdr:colOff>121920</xdr:colOff>
                    <xdr:row>44</xdr:row>
                    <xdr:rowOff>45720</xdr:rowOff>
                  </to>
                </anchor>
              </controlPr>
            </control>
          </mc:Choice>
        </mc:AlternateContent>
        <mc:AlternateContent xmlns:mc="http://schemas.openxmlformats.org/markup-compatibility/2006">
          <mc:Choice Requires="x14">
            <control shapeId="4109" r:id="rId15" name="Check Box 100">
              <controlPr defaultSize="0" autoFill="0" autoLine="0" autoPict="0">
                <anchor moveWithCells="1" sizeWithCells="1">
                  <from>
                    <xdr:col>3</xdr:col>
                    <xdr:colOff>7620</xdr:colOff>
                    <xdr:row>48</xdr:row>
                    <xdr:rowOff>182880</xdr:rowOff>
                  </from>
                  <to>
                    <xdr:col>4</xdr:col>
                    <xdr:colOff>68580</xdr:colOff>
                    <xdr:row>50</xdr:row>
                    <xdr:rowOff>7620</xdr:rowOff>
                  </to>
                </anchor>
              </controlPr>
            </control>
          </mc:Choice>
        </mc:AlternateContent>
        <mc:AlternateContent xmlns:mc="http://schemas.openxmlformats.org/markup-compatibility/2006">
          <mc:Choice Requires="x14">
            <control shapeId="4110" r:id="rId16" name="Check Box 101">
              <controlPr defaultSize="0" autoFill="0" autoLine="0" autoPict="0">
                <anchor moveWithCells="1" sizeWithCells="1">
                  <from>
                    <xdr:col>3</xdr:col>
                    <xdr:colOff>7620</xdr:colOff>
                    <xdr:row>49</xdr:row>
                    <xdr:rowOff>182880</xdr:rowOff>
                  </from>
                  <to>
                    <xdr:col>4</xdr:col>
                    <xdr:colOff>68580</xdr:colOff>
                    <xdr:row>51</xdr:row>
                    <xdr:rowOff>7620</xdr:rowOff>
                  </to>
                </anchor>
              </controlPr>
            </control>
          </mc:Choice>
        </mc:AlternateContent>
        <mc:AlternateContent xmlns:mc="http://schemas.openxmlformats.org/markup-compatibility/2006">
          <mc:Choice Requires="x14">
            <control shapeId="4111" r:id="rId17" name="Check Box 102">
              <controlPr defaultSize="0" autoFill="0" autoLine="0" autoPict="0">
                <anchor moveWithCells="1" sizeWithCells="1">
                  <from>
                    <xdr:col>3</xdr:col>
                    <xdr:colOff>7620</xdr:colOff>
                    <xdr:row>50</xdr:row>
                    <xdr:rowOff>182880</xdr:rowOff>
                  </from>
                  <to>
                    <xdr:col>4</xdr:col>
                    <xdr:colOff>68580</xdr:colOff>
                    <xdr:row>52</xdr:row>
                    <xdr:rowOff>7620</xdr:rowOff>
                  </to>
                </anchor>
              </controlPr>
            </control>
          </mc:Choice>
        </mc:AlternateContent>
        <mc:AlternateContent xmlns:mc="http://schemas.openxmlformats.org/markup-compatibility/2006">
          <mc:Choice Requires="x14">
            <control shapeId="4112" r:id="rId18" name="Check Box 103">
              <controlPr defaultSize="0" autoFill="0" autoLine="0" autoPict="0">
                <anchor moveWithCells="1" sizeWithCells="1">
                  <from>
                    <xdr:col>3</xdr:col>
                    <xdr:colOff>7620</xdr:colOff>
                    <xdr:row>51</xdr:row>
                    <xdr:rowOff>182880</xdr:rowOff>
                  </from>
                  <to>
                    <xdr:col>4</xdr:col>
                    <xdr:colOff>68580</xdr:colOff>
                    <xdr:row>53</xdr:row>
                    <xdr:rowOff>7620</xdr:rowOff>
                  </to>
                </anchor>
              </controlPr>
            </control>
          </mc:Choice>
        </mc:AlternateContent>
        <mc:AlternateContent xmlns:mc="http://schemas.openxmlformats.org/markup-compatibility/2006">
          <mc:Choice Requires="x14">
            <control shapeId="4113" r:id="rId19" name="Check Box 104">
              <controlPr defaultSize="0" autoFill="0" autoLine="0" autoPict="0">
                <anchor moveWithCells="1" sizeWithCells="1">
                  <from>
                    <xdr:col>3</xdr:col>
                    <xdr:colOff>7620</xdr:colOff>
                    <xdr:row>52</xdr:row>
                    <xdr:rowOff>182880</xdr:rowOff>
                  </from>
                  <to>
                    <xdr:col>4</xdr:col>
                    <xdr:colOff>68580</xdr:colOff>
                    <xdr:row>54</xdr:row>
                    <xdr:rowOff>7620</xdr:rowOff>
                  </to>
                </anchor>
              </controlPr>
            </control>
          </mc:Choice>
        </mc:AlternateContent>
        <mc:AlternateContent xmlns:mc="http://schemas.openxmlformats.org/markup-compatibility/2006">
          <mc:Choice Requires="x14">
            <control shapeId="4114" r:id="rId20" name="Check Box 105">
              <controlPr defaultSize="0" autoFill="0" autoLine="0" autoPict="0">
                <anchor moveWithCells="1" sizeWithCells="1">
                  <from>
                    <xdr:col>3</xdr:col>
                    <xdr:colOff>7620</xdr:colOff>
                    <xdr:row>53</xdr:row>
                    <xdr:rowOff>182880</xdr:rowOff>
                  </from>
                  <to>
                    <xdr:col>4</xdr:col>
                    <xdr:colOff>68580</xdr:colOff>
                    <xdr:row>55</xdr:row>
                    <xdr:rowOff>7620</xdr:rowOff>
                  </to>
                </anchor>
              </controlPr>
            </control>
          </mc:Choice>
        </mc:AlternateContent>
        <mc:AlternateContent xmlns:mc="http://schemas.openxmlformats.org/markup-compatibility/2006">
          <mc:Choice Requires="x14">
            <control shapeId="4115" r:id="rId21" name="Check Box 106">
              <controlPr defaultSize="0" autoFill="0" autoLine="0" autoPict="0">
                <anchor moveWithCells="1" sizeWithCells="1">
                  <from>
                    <xdr:col>3</xdr:col>
                    <xdr:colOff>7620</xdr:colOff>
                    <xdr:row>54</xdr:row>
                    <xdr:rowOff>76200</xdr:rowOff>
                  </from>
                  <to>
                    <xdr:col>4</xdr:col>
                    <xdr:colOff>68580</xdr:colOff>
                    <xdr:row>56</xdr:row>
                    <xdr:rowOff>83820</xdr:rowOff>
                  </to>
                </anchor>
              </controlPr>
            </control>
          </mc:Choice>
        </mc:AlternateContent>
        <mc:AlternateContent xmlns:mc="http://schemas.openxmlformats.org/markup-compatibility/2006">
          <mc:Choice Requires="x14">
            <control shapeId="4116" r:id="rId22" name="Check Box 108">
              <controlPr defaultSize="0" autoFill="0" autoLine="0" autoPict="0">
                <anchor moveWithCells="1" sizeWithCells="1">
                  <from>
                    <xdr:col>24</xdr:col>
                    <xdr:colOff>7620</xdr:colOff>
                    <xdr:row>53</xdr:row>
                    <xdr:rowOff>182880</xdr:rowOff>
                  </from>
                  <to>
                    <xdr:col>25</xdr:col>
                    <xdr:colOff>68580</xdr:colOff>
                    <xdr:row>55</xdr:row>
                    <xdr:rowOff>7620</xdr:rowOff>
                  </to>
                </anchor>
              </controlPr>
            </control>
          </mc:Choice>
        </mc:AlternateContent>
        <mc:AlternateContent xmlns:mc="http://schemas.openxmlformats.org/markup-compatibility/2006">
          <mc:Choice Requires="x14">
            <control shapeId="4117" r:id="rId23" name="Check Box 109">
              <controlPr defaultSize="0" autoFill="0" autoLine="0" autoPict="0">
                <anchor moveWithCells="1" sizeWithCells="1">
                  <from>
                    <xdr:col>24</xdr:col>
                    <xdr:colOff>7620</xdr:colOff>
                    <xdr:row>52</xdr:row>
                    <xdr:rowOff>182880</xdr:rowOff>
                  </from>
                  <to>
                    <xdr:col>25</xdr:col>
                    <xdr:colOff>68580</xdr:colOff>
                    <xdr:row>54</xdr:row>
                    <xdr:rowOff>7620</xdr:rowOff>
                  </to>
                </anchor>
              </controlPr>
            </control>
          </mc:Choice>
        </mc:AlternateContent>
        <mc:AlternateContent xmlns:mc="http://schemas.openxmlformats.org/markup-compatibility/2006">
          <mc:Choice Requires="x14">
            <control shapeId="4118" r:id="rId24" name="Check Box 110">
              <controlPr defaultSize="0" autoFill="0" autoLine="0" autoPict="0">
                <anchor moveWithCells="1" sizeWithCells="1">
                  <from>
                    <xdr:col>24</xdr:col>
                    <xdr:colOff>7620</xdr:colOff>
                    <xdr:row>51</xdr:row>
                    <xdr:rowOff>182880</xdr:rowOff>
                  </from>
                  <to>
                    <xdr:col>25</xdr:col>
                    <xdr:colOff>68580</xdr:colOff>
                    <xdr:row>53</xdr:row>
                    <xdr:rowOff>7620</xdr:rowOff>
                  </to>
                </anchor>
              </controlPr>
            </control>
          </mc:Choice>
        </mc:AlternateContent>
        <mc:AlternateContent xmlns:mc="http://schemas.openxmlformats.org/markup-compatibility/2006">
          <mc:Choice Requires="x14">
            <control shapeId="4119" r:id="rId25" name="Check Box 111">
              <controlPr defaultSize="0" autoFill="0" autoLine="0" autoPict="0">
                <anchor moveWithCells="1" sizeWithCells="1">
                  <from>
                    <xdr:col>24</xdr:col>
                    <xdr:colOff>7620</xdr:colOff>
                    <xdr:row>50</xdr:row>
                    <xdr:rowOff>182880</xdr:rowOff>
                  </from>
                  <to>
                    <xdr:col>25</xdr:col>
                    <xdr:colOff>68580</xdr:colOff>
                    <xdr:row>52</xdr:row>
                    <xdr:rowOff>7620</xdr:rowOff>
                  </to>
                </anchor>
              </controlPr>
            </control>
          </mc:Choice>
        </mc:AlternateContent>
        <mc:AlternateContent xmlns:mc="http://schemas.openxmlformats.org/markup-compatibility/2006">
          <mc:Choice Requires="x14">
            <control shapeId="4120" r:id="rId26" name="Check Box 112">
              <controlPr defaultSize="0" autoFill="0" autoLine="0" autoPict="0">
                <anchor moveWithCells="1" sizeWithCells="1">
                  <from>
                    <xdr:col>24</xdr:col>
                    <xdr:colOff>7620</xdr:colOff>
                    <xdr:row>49</xdr:row>
                    <xdr:rowOff>182880</xdr:rowOff>
                  </from>
                  <to>
                    <xdr:col>25</xdr:col>
                    <xdr:colOff>68580</xdr:colOff>
                    <xdr:row>51</xdr:row>
                    <xdr:rowOff>7620</xdr:rowOff>
                  </to>
                </anchor>
              </controlPr>
            </control>
          </mc:Choice>
        </mc:AlternateContent>
        <mc:AlternateContent xmlns:mc="http://schemas.openxmlformats.org/markup-compatibility/2006">
          <mc:Choice Requires="x14">
            <control shapeId="4121" r:id="rId27" name="Check Box 113">
              <controlPr defaultSize="0" autoFill="0" autoLine="0" autoPict="0">
                <anchor moveWithCells="1" sizeWithCells="1">
                  <from>
                    <xdr:col>24</xdr:col>
                    <xdr:colOff>7620</xdr:colOff>
                    <xdr:row>48</xdr:row>
                    <xdr:rowOff>182880</xdr:rowOff>
                  </from>
                  <to>
                    <xdr:col>25</xdr:col>
                    <xdr:colOff>68580</xdr:colOff>
                    <xdr:row>50</xdr:row>
                    <xdr:rowOff>7620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sizeWithCells="1">
                  <from>
                    <xdr:col>24</xdr:col>
                    <xdr:colOff>7620</xdr:colOff>
                    <xdr:row>53</xdr:row>
                    <xdr:rowOff>182880</xdr:rowOff>
                  </from>
                  <to>
                    <xdr:col>25</xdr:col>
                    <xdr:colOff>68580</xdr:colOff>
                    <xdr:row>55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AU74"/>
  <sheetViews>
    <sheetView zoomScale="70" zoomScaleNormal="70" workbookViewId="0">
      <selection activeCell="BH139" sqref="BH139"/>
    </sheetView>
  </sheetViews>
  <sheetFormatPr defaultColWidth="8.77734375" defaultRowHeight="15"/>
  <cols>
    <col min="1" max="47" width="2.21875" style="1" customWidth="1"/>
    <col min="48" max="16384" width="8.77734375" style="1"/>
  </cols>
  <sheetData>
    <row r="1" spans="1:47" ht="15.75" customHeight="1">
      <c r="A1" s="240" t="s">
        <v>460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row>
    <row r="2" spans="1:47">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row>
    <row r="3" spans="1:47">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row>
    <row r="4" spans="1:47" ht="18.600000000000001">
      <c r="A4" s="4" t="s">
        <v>7</v>
      </c>
    </row>
    <row r="6" spans="1:47" ht="18.600000000000001">
      <c r="B6" s="188" t="s">
        <v>0</v>
      </c>
      <c r="C6" s="188"/>
      <c r="D6" s="237">
        <f>'b.チラシ（手書き用）'!D5:L5</f>
        <v>4</v>
      </c>
      <c r="E6" s="237"/>
      <c r="F6" s="237"/>
      <c r="G6" s="237"/>
      <c r="H6" s="237"/>
      <c r="I6" s="237"/>
      <c r="J6" s="237"/>
      <c r="K6" s="237"/>
      <c r="L6" s="237"/>
      <c r="O6" s="1" t="s">
        <v>32</v>
      </c>
      <c r="U6" s="250">
        <f>'b.チラシ（手書き用）'!U5:AC5</f>
        <v>2</v>
      </c>
      <c r="V6" s="250"/>
      <c r="W6" s="250"/>
      <c r="X6" s="250"/>
      <c r="Y6" s="250"/>
      <c r="Z6" s="250"/>
      <c r="AA6" s="250"/>
      <c r="AB6" s="250"/>
      <c r="AC6" s="250"/>
      <c r="AD6" s="1" t="s">
        <v>31</v>
      </c>
    </row>
    <row r="9" spans="1:47" ht="18.600000000000001">
      <c r="A9" s="4" t="s">
        <v>5</v>
      </c>
    </row>
    <row r="11" spans="1:47" ht="16.2">
      <c r="B11" s="3" t="s">
        <v>4</v>
      </c>
    </row>
    <row r="12" spans="1:47" ht="7.5" customHeight="1"/>
    <row r="13" spans="1:47" ht="15" customHeight="1"/>
    <row r="14" spans="1:47" ht="7.5" customHeight="1"/>
    <row r="15" spans="1:47">
      <c r="C15" s="75" t="s">
        <v>10</v>
      </c>
      <c r="X15" s="75" t="s">
        <v>435</v>
      </c>
    </row>
    <row r="16" spans="1:47">
      <c r="C16" s="178" t="s">
        <v>2</v>
      </c>
      <c r="D16" s="179"/>
      <c r="E16" s="180"/>
      <c r="F16" s="178" t="s">
        <v>1</v>
      </c>
      <c r="G16" s="179"/>
      <c r="H16" s="179"/>
      <c r="I16" s="179"/>
      <c r="J16" s="179"/>
      <c r="K16" s="179"/>
      <c r="L16" s="179"/>
      <c r="M16" s="180"/>
      <c r="N16" s="231" t="s">
        <v>429</v>
      </c>
      <c r="O16" s="231"/>
      <c r="P16" s="231"/>
      <c r="Q16" s="231"/>
      <c r="R16" s="231" t="s">
        <v>430</v>
      </c>
      <c r="S16" s="231"/>
      <c r="T16" s="231"/>
      <c r="U16" s="231"/>
      <c r="V16" s="7"/>
      <c r="W16" s="8"/>
      <c r="X16" s="178" t="s">
        <v>2</v>
      </c>
      <c r="Y16" s="179"/>
      <c r="Z16" s="180"/>
      <c r="AA16" s="178" t="s">
        <v>1</v>
      </c>
      <c r="AB16" s="179"/>
      <c r="AC16" s="179"/>
      <c r="AD16" s="179"/>
      <c r="AE16" s="179"/>
      <c r="AF16" s="179"/>
      <c r="AG16" s="179"/>
      <c r="AH16" s="180"/>
      <c r="AI16" s="231" t="s">
        <v>429</v>
      </c>
      <c r="AJ16" s="231"/>
      <c r="AK16" s="231"/>
      <c r="AL16" s="231"/>
      <c r="AM16" s="231" t="s">
        <v>430</v>
      </c>
      <c r="AN16" s="231"/>
      <c r="AO16" s="231"/>
      <c r="AP16" s="231"/>
    </row>
    <row r="17" spans="3:42" ht="15.75" customHeight="1">
      <c r="C17" s="156"/>
      <c r="D17" s="157"/>
      <c r="E17" s="158"/>
      <c r="F17" s="159" t="s">
        <v>431</v>
      </c>
      <c r="G17" s="160"/>
      <c r="H17" s="160"/>
      <c r="I17" s="160"/>
      <c r="J17" s="160"/>
      <c r="K17" s="160"/>
      <c r="L17" s="160"/>
      <c r="M17" s="161"/>
      <c r="N17" s="181">
        <f>'居間(b)'!Q45</f>
        <v>47</v>
      </c>
      <c r="O17" s="182"/>
      <c r="P17" s="182"/>
      <c r="Q17" s="182"/>
      <c r="R17" s="162"/>
      <c r="S17" s="162"/>
      <c r="T17" s="162"/>
      <c r="U17" s="162"/>
      <c r="V17" s="7"/>
      <c r="W17" s="8"/>
      <c r="X17" s="156"/>
      <c r="Y17" s="157"/>
      <c r="Z17" s="158"/>
      <c r="AA17" s="159" t="s">
        <v>442</v>
      </c>
      <c r="AB17" s="160"/>
      <c r="AC17" s="160"/>
      <c r="AD17" s="160"/>
      <c r="AE17" s="160"/>
      <c r="AF17" s="160"/>
      <c r="AG17" s="160"/>
      <c r="AH17" s="161"/>
      <c r="AI17" s="181">
        <f>'子供部屋 (b)'!Q72</f>
        <v>0</v>
      </c>
      <c r="AJ17" s="182"/>
      <c r="AK17" s="182"/>
      <c r="AL17" s="182"/>
      <c r="AM17" s="162"/>
      <c r="AN17" s="162"/>
      <c r="AO17" s="162"/>
      <c r="AP17" s="162"/>
    </row>
    <row r="18" spans="3:42" ht="15.75" customHeight="1">
      <c r="C18" s="156"/>
      <c r="D18" s="157"/>
      <c r="E18" s="158"/>
      <c r="F18" s="159" t="s">
        <v>432</v>
      </c>
      <c r="G18" s="160"/>
      <c r="H18" s="160"/>
      <c r="I18" s="160"/>
      <c r="J18" s="160"/>
      <c r="K18" s="160"/>
      <c r="L18" s="160"/>
      <c r="M18" s="161"/>
      <c r="N18" s="181">
        <f>'居間(b)'!Q46</f>
        <v>25</v>
      </c>
      <c r="O18" s="182"/>
      <c r="P18" s="182"/>
      <c r="Q18" s="182"/>
      <c r="R18" s="162"/>
      <c r="S18" s="162"/>
      <c r="T18" s="162"/>
      <c r="U18" s="162"/>
      <c r="V18" s="7"/>
      <c r="W18" s="8"/>
      <c r="X18" s="156"/>
      <c r="Y18" s="157"/>
      <c r="Z18" s="158"/>
      <c r="AA18" s="159" t="s">
        <v>443</v>
      </c>
      <c r="AB18" s="160"/>
      <c r="AC18" s="160"/>
      <c r="AD18" s="160"/>
      <c r="AE18" s="160"/>
      <c r="AF18" s="160"/>
      <c r="AG18" s="160"/>
      <c r="AH18" s="161"/>
      <c r="AI18" s="181">
        <f>'子供部屋 (b)'!Q73</f>
        <v>0</v>
      </c>
      <c r="AJ18" s="182"/>
      <c r="AK18" s="182"/>
      <c r="AL18" s="182"/>
      <c r="AM18" s="162"/>
      <c r="AN18" s="162"/>
      <c r="AO18" s="162"/>
      <c r="AP18" s="162"/>
    </row>
    <row r="19" spans="3:42" ht="15.75" customHeight="1">
      <c r="C19" s="156"/>
      <c r="D19" s="157"/>
      <c r="E19" s="158"/>
      <c r="F19" s="159" t="s">
        <v>493</v>
      </c>
      <c r="G19" s="160"/>
      <c r="H19" s="160"/>
      <c r="I19" s="160"/>
      <c r="J19" s="160"/>
      <c r="K19" s="160"/>
      <c r="L19" s="160"/>
      <c r="M19" s="161"/>
      <c r="N19" s="181">
        <f>'居間(b)'!Q48</f>
        <v>25</v>
      </c>
      <c r="O19" s="182"/>
      <c r="P19" s="182"/>
      <c r="Q19" s="182"/>
      <c r="R19" s="162"/>
      <c r="S19" s="162"/>
      <c r="T19" s="162"/>
      <c r="U19" s="162"/>
      <c r="V19" s="7"/>
      <c r="W19" s="8"/>
      <c r="X19" s="156"/>
      <c r="Y19" s="157"/>
      <c r="Z19" s="158"/>
      <c r="AA19" s="159" t="s">
        <v>495</v>
      </c>
      <c r="AB19" s="160"/>
      <c r="AC19" s="160"/>
      <c r="AD19" s="160"/>
      <c r="AE19" s="160"/>
      <c r="AF19" s="160"/>
      <c r="AG19" s="160"/>
      <c r="AH19" s="161"/>
      <c r="AI19" s="181">
        <f>'子供部屋 (b)'!Q74</f>
        <v>0</v>
      </c>
      <c r="AJ19" s="182"/>
      <c r="AK19" s="182"/>
      <c r="AL19" s="182"/>
      <c r="AM19" s="162"/>
      <c r="AN19" s="162"/>
      <c r="AO19" s="162"/>
      <c r="AP19" s="162"/>
    </row>
    <row r="20" spans="3:42" ht="15.75" customHeight="1">
      <c r="C20" s="156"/>
      <c r="D20" s="157"/>
      <c r="E20" s="158"/>
      <c r="F20" s="159" t="s">
        <v>434</v>
      </c>
      <c r="G20" s="160"/>
      <c r="H20" s="160"/>
      <c r="I20" s="160"/>
      <c r="J20" s="160"/>
      <c r="K20" s="160"/>
      <c r="L20" s="160"/>
      <c r="M20" s="161"/>
      <c r="N20" s="181">
        <f>'居間(b)'!Q49</f>
        <v>45</v>
      </c>
      <c r="O20" s="182"/>
      <c r="P20" s="182"/>
      <c r="Q20" s="182"/>
      <c r="R20" s="162"/>
      <c r="S20" s="162"/>
      <c r="T20" s="162"/>
      <c r="U20" s="162"/>
      <c r="V20" s="7"/>
      <c r="W20" s="8"/>
      <c r="X20" s="156"/>
      <c r="Y20" s="157"/>
      <c r="Z20" s="158"/>
      <c r="AA20" s="159" t="s">
        <v>496</v>
      </c>
      <c r="AB20" s="160"/>
      <c r="AC20" s="160"/>
      <c r="AD20" s="160"/>
      <c r="AE20" s="160"/>
      <c r="AF20" s="160"/>
      <c r="AG20" s="160"/>
      <c r="AH20" s="161"/>
      <c r="AI20" s="181">
        <f>'子供部屋 (b)'!Q75</f>
        <v>0</v>
      </c>
      <c r="AJ20" s="182"/>
      <c r="AK20" s="182"/>
      <c r="AL20" s="182"/>
      <c r="AM20" s="162"/>
      <c r="AN20" s="162"/>
      <c r="AO20" s="162"/>
      <c r="AP20" s="162"/>
    </row>
    <row r="21" spans="3:42" ht="15.75" customHeight="1" thickBot="1">
      <c r="C21" s="233"/>
      <c r="D21" s="233"/>
      <c r="E21" s="233"/>
      <c r="F21" s="234" t="s">
        <v>456</v>
      </c>
      <c r="G21" s="234"/>
      <c r="H21" s="234"/>
      <c r="I21" s="234"/>
      <c r="J21" s="234"/>
      <c r="K21" s="234"/>
      <c r="L21" s="234"/>
      <c r="M21" s="234"/>
      <c r="N21" s="185">
        <f>'居間(b)'!Q50</f>
        <v>28</v>
      </c>
      <c r="O21" s="186"/>
      <c r="P21" s="186"/>
      <c r="Q21" s="230"/>
      <c r="R21" s="199"/>
      <c r="S21" s="199"/>
      <c r="T21" s="199"/>
      <c r="U21" s="199"/>
      <c r="V21" s="7"/>
      <c r="W21" s="8"/>
      <c r="X21" s="156"/>
      <c r="Y21" s="157"/>
      <c r="Z21" s="158"/>
      <c r="AA21" s="159" t="s">
        <v>494</v>
      </c>
      <c r="AB21" s="160"/>
      <c r="AC21" s="160"/>
      <c r="AD21" s="160"/>
      <c r="AE21" s="160"/>
      <c r="AF21" s="160"/>
      <c r="AG21" s="160"/>
      <c r="AH21" s="161"/>
      <c r="AI21" s="181">
        <f>'子供部屋 (b)'!Q76</f>
        <v>0</v>
      </c>
      <c r="AJ21" s="182"/>
      <c r="AK21" s="182"/>
      <c r="AL21" s="182"/>
      <c r="AM21" s="162"/>
      <c r="AN21" s="162"/>
      <c r="AO21" s="162"/>
      <c r="AP21" s="162"/>
    </row>
    <row r="22" spans="3:42" ht="15.75" customHeight="1" thickTop="1" thickBot="1">
      <c r="C22" s="208"/>
      <c r="D22" s="208"/>
      <c r="E22" s="209"/>
      <c r="F22" s="196" t="s">
        <v>500</v>
      </c>
      <c r="G22" s="196"/>
      <c r="H22" s="196"/>
      <c r="I22" s="196"/>
      <c r="J22" s="196"/>
      <c r="K22" s="196"/>
      <c r="L22" s="196"/>
      <c r="M22" s="197"/>
      <c r="N22" s="218">
        <f>SUM(N17:Q21)</f>
        <v>170</v>
      </c>
      <c r="O22" s="219"/>
      <c r="P22" s="219"/>
      <c r="Q22" s="219"/>
      <c r="R22" s="216"/>
      <c r="S22" s="216"/>
      <c r="T22" s="216"/>
      <c r="U22" s="216"/>
      <c r="V22" s="7"/>
      <c r="W22" s="8"/>
      <c r="X22" s="156"/>
      <c r="Y22" s="157"/>
      <c r="Z22" s="158"/>
      <c r="AA22" s="163" t="s">
        <v>453</v>
      </c>
      <c r="AB22" s="164"/>
      <c r="AC22" s="164"/>
      <c r="AD22" s="164"/>
      <c r="AE22" s="164"/>
      <c r="AF22" s="164"/>
      <c r="AG22" s="164"/>
      <c r="AH22" s="165"/>
      <c r="AI22" s="185">
        <f>'子供部屋 (b)'!Q77</f>
        <v>0</v>
      </c>
      <c r="AJ22" s="186"/>
      <c r="AK22" s="186"/>
      <c r="AL22" s="230"/>
      <c r="AM22" s="199"/>
      <c r="AN22" s="199"/>
      <c r="AO22" s="199"/>
      <c r="AP22" s="199"/>
    </row>
    <row r="23" spans="3:42" ht="15.75" customHeight="1" thickTop="1">
      <c r="C23" s="232" t="s">
        <v>464</v>
      </c>
      <c r="D23" s="232"/>
      <c r="E23" s="232"/>
      <c r="F23" s="207"/>
      <c r="G23" s="207"/>
      <c r="H23" s="207"/>
      <c r="I23" s="207"/>
      <c r="J23" s="207"/>
      <c r="K23" s="207"/>
      <c r="L23" s="207"/>
      <c r="M23" s="207"/>
      <c r="N23" s="207"/>
      <c r="O23" s="207"/>
      <c r="P23" s="207"/>
      <c r="Q23" s="207"/>
      <c r="R23" s="207"/>
      <c r="S23" s="207"/>
      <c r="T23" s="207"/>
      <c r="U23" s="207"/>
      <c r="V23" s="7"/>
      <c r="W23" s="8"/>
      <c r="X23" s="208"/>
      <c r="Y23" s="208"/>
      <c r="Z23" s="209"/>
      <c r="AA23" s="217" t="s">
        <v>500</v>
      </c>
      <c r="AB23" s="217"/>
      <c r="AC23" s="217"/>
      <c r="AD23" s="217"/>
      <c r="AE23" s="217"/>
      <c r="AF23" s="217"/>
      <c r="AG23" s="217"/>
      <c r="AH23" s="203"/>
      <c r="AI23" s="218">
        <f>SUM(AI17:AL22)</f>
        <v>0</v>
      </c>
      <c r="AJ23" s="219"/>
      <c r="AK23" s="219"/>
      <c r="AL23" s="219"/>
      <c r="AM23" s="216"/>
      <c r="AN23" s="216"/>
      <c r="AO23" s="216"/>
      <c r="AP23" s="216"/>
    </row>
    <row r="24" spans="3:42" ht="15.75" customHeight="1">
      <c r="C24" s="76"/>
      <c r="D24" s="76"/>
      <c r="E24" s="76"/>
      <c r="F24" s="72"/>
      <c r="G24" s="72"/>
      <c r="H24" s="72"/>
      <c r="I24" s="72"/>
      <c r="J24" s="72"/>
      <c r="K24" s="72"/>
      <c r="L24" s="72"/>
      <c r="M24" s="72"/>
      <c r="N24" s="73"/>
      <c r="O24" s="73"/>
      <c r="P24" s="73"/>
      <c r="Q24" s="73"/>
      <c r="R24" s="73"/>
      <c r="S24" s="73"/>
      <c r="T24" s="73"/>
      <c r="U24" s="73"/>
      <c r="V24" s="7"/>
      <c r="W24" s="8"/>
      <c r="X24" s="207" t="s">
        <v>465</v>
      </c>
      <c r="Y24" s="207"/>
      <c r="Z24" s="207"/>
      <c r="AA24" s="207"/>
      <c r="AB24" s="207"/>
      <c r="AC24" s="207"/>
      <c r="AD24" s="207"/>
      <c r="AE24" s="207"/>
      <c r="AF24" s="207"/>
      <c r="AG24" s="207"/>
      <c r="AH24" s="207"/>
      <c r="AI24" s="207"/>
      <c r="AJ24" s="207"/>
      <c r="AK24" s="207"/>
      <c r="AL24" s="207"/>
      <c r="AM24" s="207"/>
      <c r="AN24" s="207"/>
      <c r="AO24" s="207"/>
      <c r="AP24" s="207"/>
    </row>
    <row r="25" spans="3:42" ht="15.75" customHeight="1">
      <c r="C25" s="75" t="s">
        <v>16</v>
      </c>
      <c r="X25" s="75" t="s">
        <v>18</v>
      </c>
    </row>
    <row r="26" spans="3:42" ht="15.75" customHeight="1">
      <c r="C26" s="178" t="s">
        <v>2</v>
      </c>
      <c r="D26" s="179"/>
      <c r="E26" s="180"/>
      <c r="F26" s="178" t="s">
        <v>1</v>
      </c>
      <c r="G26" s="179"/>
      <c r="H26" s="179"/>
      <c r="I26" s="179"/>
      <c r="J26" s="179"/>
      <c r="K26" s="179"/>
      <c r="L26" s="179"/>
      <c r="M26" s="180"/>
      <c r="N26" s="231" t="s">
        <v>429</v>
      </c>
      <c r="O26" s="231"/>
      <c r="P26" s="231"/>
      <c r="Q26" s="231"/>
      <c r="R26" s="231" t="s">
        <v>430</v>
      </c>
      <c r="S26" s="231"/>
      <c r="T26" s="231"/>
      <c r="U26" s="231"/>
      <c r="V26" s="7"/>
      <c r="W26" s="8"/>
      <c r="X26" s="178" t="s">
        <v>2</v>
      </c>
      <c r="Y26" s="179"/>
      <c r="Z26" s="180"/>
      <c r="AA26" s="178" t="s">
        <v>1</v>
      </c>
      <c r="AB26" s="179"/>
      <c r="AC26" s="179"/>
      <c r="AD26" s="179"/>
      <c r="AE26" s="179"/>
      <c r="AF26" s="179"/>
      <c r="AG26" s="179"/>
      <c r="AH26" s="180"/>
      <c r="AI26" s="231" t="s">
        <v>429</v>
      </c>
      <c r="AJ26" s="231"/>
      <c r="AK26" s="231"/>
      <c r="AL26" s="231"/>
      <c r="AM26" s="231" t="s">
        <v>430</v>
      </c>
      <c r="AN26" s="231"/>
      <c r="AO26" s="231"/>
      <c r="AP26" s="231"/>
    </row>
    <row r="27" spans="3:42" ht="15.75" customHeight="1">
      <c r="C27" s="156"/>
      <c r="D27" s="157"/>
      <c r="E27" s="158"/>
      <c r="F27" s="159" t="s">
        <v>488</v>
      </c>
      <c r="G27" s="160"/>
      <c r="H27" s="160"/>
      <c r="I27" s="160"/>
      <c r="J27" s="160"/>
      <c r="K27" s="160"/>
      <c r="L27" s="160"/>
      <c r="M27" s="161"/>
      <c r="N27" s="181">
        <f>'台所・浴室 (b)'!Q42</f>
        <v>20</v>
      </c>
      <c r="O27" s="182"/>
      <c r="P27" s="182"/>
      <c r="Q27" s="182"/>
      <c r="R27" s="162"/>
      <c r="S27" s="162"/>
      <c r="T27" s="162"/>
      <c r="U27" s="162"/>
      <c r="V27" s="7"/>
      <c r="W27" s="8"/>
      <c r="X27" s="156"/>
      <c r="Y27" s="157"/>
      <c r="Z27" s="158"/>
      <c r="AA27" s="159" t="s">
        <v>487</v>
      </c>
      <c r="AB27" s="160"/>
      <c r="AC27" s="160"/>
      <c r="AD27" s="160"/>
      <c r="AE27" s="160"/>
      <c r="AF27" s="160"/>
      <c r="AG27" s="160"/>
      <c r="AH27" s="161"/>
      <c r="AI27" s="181">
        <f>'和室 (b)'!Q83</f>
        <v>30</v>
      </c>
      <c r="AJ27" s="182"/>
      <c r="AK27" s="182"/>
      <c r="AL27" s="182"/>
      <c r="AM27" s="162"/>
      <c r="AN27" s="162"/>
      <c r="AO27" s="162"/>
      <c r="AP27" s="162"/>
    </row>
    <row r="28" spans="3:42" ht="15.75" customHeight="1">
      <c r="C28" s="156"/>
      <c r="D28" s="157"/>
      <c r="E28" s="158"/>
      <c r="F28" s="159" t="s">
        <v>438</v>
      </c>
      <c r="G28" s="160"/>
      <c r="H28" s="160"/>
      <c r="I28" s="160"/>
      <c r="J28" s="160"/>
      <c r="K28" s="160"/>
      <c r="L28" s="160"/>
      <c r="M28" s="161"/>
      <c r="N28" s="181">
        <f>'台所・浴室 (b)'!Q43</f>
        <v>20</v>
      </c>
      <c r="O28" s="182"/>
      <c r="P28" s="182"/>
      <c r="Q28" s="182"/>
      <c r="R28" s="162"/>
      <c r="S28" s="162"/>
      <c r="T28" s="162"/>
      <c r="U28" s="162"/>
      <c r="V28" s="7"/>
      <c r="W28" s="8"/>
      <c r="X28" s="156"/>
      <c r="Y28" s="157"/>
      <c r="Z28" s="158"/>
      <c r="AA28" s="159" t="s">
        <v>447</v>
      </c>
      <c r="AB28" s="160"/>
      <c r="AC28" s="160"/>
      <c r="AD28" s="160"/>
      <c r="AE28" s="160"/>
      <c r="AF28" s="160"/>
      <c r="AG28" s="160"/>
      <c r="AH28" s="161"/>
      <c r="AI28" s="181">
        <f>'和室 (b)'!Q84</f>
        <v>100</v>
      </c>
      <c r="AJ28" s="182"/>
      <c r="AK28" s="182"/>
      <c r="AL28" s="182"/>
      <c r="AM28" s="162"/>
      <c r="AN28" s="162"/>
      <c r="AO28" s="162"/>
      <c r="AP28" s="162"/>
    </row>
    <row r="29" spans="3:42" ht="15.75" customHeight="1">
      <c r="C29" s="156"/>
      <c r="D29" s="157"/>
      <c r="E29" s="158"/>
      <c r="F29" s="159" t="s">
        <v>439</v>
      </c>
      <c r="G29" s="160"/>
      <c r="H29" s="160"/>
      <c r="I29" s="160"/>
      <c r="J29" s="160"/>
      <c r="K29" s="160"/>
      <c r="L29" s="160"/>
      <c r="M29" s="161"/>
      <c r="N29" s="181">
        <f>'台所・浴室 (b)'!Q44</f>
        <v>45</v>
      </c>
      <c r="O29" s="182"/>
      <c r="P29" s="182"/>
      <c r="Q29" s="182"/>
      <c r="R29" s="162"/>
      <c r="S29" s="162"/>
      <c r="T29" s="162"/>
      <c r="U29" s="162"/>
      <c r="V29" s="7"/>
      <c r="W29" s="8"/>
      <c r="X29" s="156"/>
      <c r="Y29" s="157"/>
      <c r="Z29" s="158"/>
      <c r="AA29" s="159" t="s">
        <v>448</v>
      </c>
      <c r="AB29" s="160"/>
      <c r="AC29" s="160"/>
      <c r="AD29" s="160"/>
      <c r="AE29" s="160"/>
      <c r="AF29" s="160"/>
      <c r="AG29" s="160"/>
      <c r="AH29" s="161"/>
      <c r="AI29" s="181">
        <f>'和室 (b)'!Q85</f>
        <v>365</v>
      </c>
      <c r="AJ29" s="182"/>
      <c r="AK29" s="182"/>
      <c r="AL29" s="182"/>
      <c r="AM29" s="162"/>
      <c r="AN29" s="162"/>
      <c r="AO29" s="162"/>
      <c r="AP29" s="162"/>
    </row>
    <row r="30" spans="3:42" ht="15.75" customHeight="1">
      <c r="C30" s="156"/>
      <c r="D30" s="157"/>
      <c r="E30" s="158"/>
      <c r="F30" s="159" t="s">
        <v>440</v>
      </c>
      <c r="G30" s="160"/>
      <c r="H30" s="160"/>
      <c r="I30" s="160"/>
      <c r="J30" s="160"/>
      <c r="K30" s="160"/>
      <c r="L30" s="160"/>
      <c r="M30" s="161"/>
      <c r="N30" s="181">
        <f>'台所・浴室 (b)'!Q45</f>
        <v>5</v>
      </c>
      <c r="O30" s="182"/>
      <c r="P30" s="182"/>
      <c r="Q30" s="182"/>
      <c r="R30" s="162"/>
      <c r="S30" s="162"/>
      <c r="T30" s="162"/>
      <c r="U30" s="162"/>
      <c r="V30" s="7"/>
      <c r="W30" s="8"/>
      <c r="X30" s="156"/>
      <c r="Y30" s="157"/>
      <c r="Z30" s="158"/>
      <c r="AA30" s="159" t="s">
        <v>492</v>
      </c>
      <c r="AB30" s="160"/>
      <c r="AC30" s="160"/>
      <c r="AD30" s="160"/>
      <c r="AE30" s="160"/>
      <c r="AF30" s="160"/>
      <c r="AG30" s="160"/>
      <c r="AH30" s="161"/>
      <c r="AI30" s="181">
        <f>'和室 (b)'!Q86</f>
        <v>11</v>
      </c>
      <c r="AJ30" s="182"/>
      <c r="AK30" s="182"/>
      <c r="AL30" s="182"/>
      <c r="AM30" s="162"/>
      <c r="AN30" s="162"/>
      <c r="AO30" s="162"/>
      <c r="AP30" s="162"/>
    </row>
    <row r="31" spans="3:42" ht="15.75" customHeight="1">
      <c r="C31" s="156"/>
      <c r="D31" s="157"/>
      <c r="E31" s="158"/>
      <c r="F31" s="159" t="s">
        <v>441</v>
      </c>
      <c r="G31" s="160"/>
      <c r="H31" s="160"/>
      <c r="I31" s="160"/>
      <c r="J31" s="160"/>
      <c r="K31" s="160"/>
      <c r="L31" s="160"/>
      <c r="M31" s="161"/>
      <c r="N31" s="181">
        <f>'台所・浴室 (b)'!Q46</f>
        <v>13</v>
      </c>
      <c r="O31" s="182"/>
      <c r="P31" s="182"/>
      <c r="Q31" s="182"/>
      <c r="R31" s="162"/>
      <c r="S31" s="162"/>
      <c r="T31" s="162"/>
      <c r="U31" s="162"/>
      <c r="V31" s="7"/>
      <c r="W31" s="8"/>
      <c r="X31" s="156"/>
      <c r="Y31" s="157"/>
      <c r="Z31" s="158"/>
      <c r="AA31" s="159" t="s">
        <v>450</v>
      </c>
      <c r="AB31" s="160"/>
      <c r="AC31" s="160"/>
      <c r="AD31" s="160"/>
      <c r="AE31" s="160"/>
      <c r="AF31" s="160"/>
      <c r="AG31" s="160"/>
      <c r="AH31" s="161"/>
      <c r="AI31" s="181">
        <f>'和室 (b)'!Q87</f>
        <v>17</v>
      </c>
      <c r="AJ31" s="182"/>
      <c r="AK31" s="182"/>
      <c r="AL31" s="182"/>
      <c r="AM31" s="162"/>
      <c r="AN31" s="162"/>
      <c r="AO31" s="162"/>
      <c r="AP31" s="162"/>
    </row>
    <row r="32" spans="3:42" ht="15.75" customHeight="1" thickBot="1">
      <c r="C32" s="204"/>
      <c r="D32" s="205"/>
      <c r="E32" s="206"/>
      <c r="F32" s="163" t="s">
        <v>457</v>
      </c>
      <c r="G32" s="164"/>
      <c r="H32" s="164"/>
      <c r="I32" s="164"/>
      <c r="J32" s="164"/>
      <c r="K32" s="164"/>
      <c r="L32" s="164"/>
      <c r="M32" s="165"/>
      <c r="N32" s="185">
        <f>'台所・浴室 (b)'!Q47</f>
        <v>31</v>
      </c>
      <c r="O32" s="186"/>
      <c r="P32" s="186"/>
      <c r="Q32" s="230"/>
      <c r="R32" s="199"/>
      <c r="S32" s="199"/>
      <c r="T32" s="199"/>
      <c r="U32" s="199"/>
      <c r="V32" s="7"/>
      <c r="W32" s="8"/>
      <c r="X32" s="156"/>
      <c r="Y32" s="157"/>
      <c r="Z32" s="158"/>
      <c r="AA32" s="159" t="s">
        <v>451</v>
      </c>
      <c r="AB32" s="160"/>
      <c r="AC32" s="160"/>
      <c r="AD32" s="160"/>
      <c r="AE32" s="160"/>
      <c r="AF32" s="160"/>
      <c r="AG32" s="160"/>
      <c r="AH32" s="161"/>
      <c r="AI32" s="181">
        <f>'和室 (b)'!Q88</f>
        <v>6</v>
      </c>
      <c r="AJ32" s="182"/>
      <c r="AK32" s="182"/>
      <c r="AL32" s="182"/>
      <c r="AM32" s="162"/>
      <c r="AN32" s="162"/>
      <c r="AO32" s="162"/>
      <c r="AP32" s="162"/>
    </row>
    <row r="33" spans="3:42" ht="15.75" customHeight="1" thickTop="1" thickBot="1">
      <c r="C33" s="200"/>
      <c r="D33" s="200"/>
      <c r="E33" s="201"/>
      <c r="F33" s="217" t="s">
        <v>500</v>
      </c>
      <c r="G33" s="217"/>
      <c r="H33" s="217"/>
      <c r="I33" s="217"/>
      <c r="J33" s="217"/>
      <c r="K33" s="217"/>
      <c r="L33" s="217"/>
      <c r="M33" s="203"/>
      <c r="N33" s="218">
        <f>SUM(N27:Q32)</f>
        <v>134</v>
      </c>
      <c r="O33" s="219"/>
      <c r="P33" s="219"/>
      <c r="Q33" s="219"/>
      <c r="R33" s="216"/>
      <c r="S33" s="216"/>
      <c r="T33" s="216"/>
      <c r="U33" s="216"/>
      <c r="V33" s="7"/>
      <c r="W33" s="8"/>
      <c r="X33" s="204"/>
      <c r="Y33" s="205"/>
      <c r="Z33" s="206"/>
      <c r="AA33" s="163" t="s">
        <v>466</v>
      </c>
      <c r="AB33" s="164"/>
      <c r="AC33" s="164"/>
      <c r="AD33" s="164"/>
      <c r="AE33" s="164"/>
      <c r="AF33" s="164"/>
      <c r="AG33" s="164"/>
      <c r="AH33" s="165"/>
      <c r="AI33" s="185">
        <f>'和室 (b)'!Q89</f>
        <v>118</v>
      </c>
      <c r="AJ33" s="186"/>
      <c r="AK33" s="186"/>
      <c r="AL33" s="230"/>
      <c r="AM33" s="199"/>
      <c r="AN33" s="199"/>
      <c r="AO33" s="199"/>
      <c r="AP33" s="199"/>
    </row>
    <row r="34" spans="3:42" ht="15.6" thickTop="1">
      <c r="C34" s="229" t="s">
        <v>501</v>
      </c>
      <c r="D34" s="229"/>
      <c r="E34" s="229"/>
      <c r="F34" s="229"/>
      <c r="G34" s="229"/>
      <c r="H34" s="229"/>
      <c r="I34" s="229"/>
      <c r="J34" s="229"/>
      <c r="K34" s="229"/>
      <c r="L34" s="229"/>
      <c r="M34" s="229"/>
      <c r="N34" s="229"/>
      <c r="O34" s="229"/>
      <c r="P34" s="229"/>
      <c r="Q34" s="229"/>
      <c r="R34" s="229"/>
      <c r="S34" s="229"/>
      <c r="T34" s="229"/>
      <c r="U34" s="229"/>
      <c r="V34" s="7"/>
      <c r="W34" s="8"/>
      <c r="X34" s="200"/>
      <c r="Y34" s="200"/>
      <c r="Z34" s="201"/>
      <c r="AA34" s="217" t="s">
        <v>500</v>
      </c>
      <c r="AB34" s="217"/>
      <c r="AC34" s="217"/>
      <c r="AD34" s="217"/>
      <c r="AE34" s="217"/>
      <c r="AF34" s="217"/>
      <c r="AG34" s="217"/>
      <c r="AH34" s="203"/>
      <c r="AI34" s="218">
        <f>SUM(AI27:AL33)</f>
        <v>647</v>
      </c>
      <c r="AJ34" s="219"/>
      <c r="AK34" s="219"/>
      <c r="AL34" s="219"/>
      <c r="AM34" s="216"/>
      <c r="AN34" s="216"/>
      <c r="AO34" s="216"/>
      <c r="AP34" s="216"/>
    </row>
    <row r="35" spans="3:42">
      <c r="C35" s="229"/>
      <c r="D35" s="229"/>
      <c r="E35" s="229"/>
      <c r="F35" s="229"/>
      <c r="G35" s="229"/>
      <c r="H35" s="229"/>
      <c r="I35" s="229"/>
      <c r="J35" s="229"/>
      <c r="K35" s="229"/>
      <c r="L35" s="229"/>
      <c r="M35" s="229"/>
      <c r="N35" s="229"/>
      <c r="O35" s="229"/>
      <c r="P35" s="229"/>
      <c r="Q35" s="229"/>
      <c r="R35" s="229"/>
      <c r="S35" s="229"/>
      <c r="T35" s="229"/>
      <c r="U35" s="229"/>
      <c r="V35" s="7"/>
      <c r="W35" s="8"/>
      <c r="X35" s="153" t="s">
        <v>467</v>
      </c>
      <c r="Y35" s="153"/>
      <c r="Z35" s="153"/>
      <c r="AA35" s="153"/>
      <c r="AB35" s="153"/>
      <c r="AC35" s="153"/>
      <c r="AD35" s="153"/>
      <c r="AE35" s="153"/>
      <c r="AF35" s="153"/>
      <c r="AG35" s="153"/>
      <c r="AH35" s="153"/>
      <c r="AI35" s="153"/>
      <c r="AJ35" s="153"/>
      <c r="AK35" s="153"/>
      <c r="AL35" s="153"/>
      <c r="AM35" s="153"/>
      <c r="AN35" s="153"/>
      <c r="AO35" s="153"/>
      <c r="AP35" s="153"/>
    </row>
    <row r="36" spans="3:42">
      <c r="X36" s="154"/>
      <c r="Y36" s="154"/>
      <c r="Z36" s="154"/>
      <c r="AA36" s="154"/>
      <c r="AB36" s="154"/>
      <c r="AC36" s="154"/>
      <c r="AD36" s="154"/>
      <c r="AE36" s="154"/>
      <c r="AF36" s="154"/>
      <c r="AG36" s="154"/>
      <c r="AH36" s="154"/>
      <c r="AI36" s="154"/>
      <c r="AJ36" s="154"/>
      <c r="AK36" s="154"/>
      <c r="AL36" s="154"/>
      <c r="AM36" s="154"/>
      <c r="AN36" s="154"/>
      <c r="AO36" s="154"/>
      <c r="AP36" s="154"/>
    </row>
    <row r="56" spans="2:2" ht="15.75" customHeight="1"/>
    <row r="57" spans="2:2" ht="15.75" customHeight="1"/>
    <row r="59" spans="2:2" ht="16.2">
      <c r="B59" s="3"/>
    </row>
    <row r="65" ht="15.75" customHeight="1"/>
    <row r="71" ht="7.5" customHeight="1"/>
    <row r="72" ht="15.75" customHeight="1"/>
    <row r="73" ht="15.75" customHeight="1"/>
    <row r="74" ht="16.5" customHeight="1"/>
  </sheetData>
  <mergeCells count="136">
    <mergeCell ref="F18:M18"/>
    <mergeCell ref="C17:E17"/>
    <mergeCell ref="F17:M17"/>
    <mergeCell ref="C16:E16"/>
    <mergeCell ref="F16:M16"/>
    <mergeCell ref="A1:AU3"/>
    <mergeCell ref="B6:C6"/>
    <mergeCell ref="D6:L6"/>
    <mergeCell ref="U6:AC6"/>
    <mergeCell ref="N16:Q16"/>
    <mergeCell ref="R16:U16"/>
    <mergeCell ref="X16:Z16"/>
    <mergeCell ref="AA16:AH16"/>
    <mergeCell ref="AI16:AL16"/>
    <mergeCell ref="AM16:AP16"/>
    <mergeCell ref="N18:Q18"/>
    <mergeCell ref="R18:U18"/>
    <mergeCell ref="X18:Z18"/>
    <mergeCell ref="AA18:AH18"/>
    <mergeCell ref="AI18:AL18"/>
    <mergeCell ref="AM18:AP18"/>
    <mergeCell ref="N17:Q17"/>
    <mergeCell ref="R17:U17"/>
    <mergeCell ref="X17:Z17"/>
    <mergeCell ref="AI32:AL32"/>
    <mergeCell ref="C31:E31"/>
    <mergeCell ref="F31:M31"/>
    <mergeCell ref="C30:E30"/>
    <mergeCell ref="F30:M30"/>
    <mergeCell ref="C29:E29"/>
    <mergeCell ref="F29:M29"/>
    <mergeCell ref="C28:E28"/>
    <mergeCell ref="F28:M28"/>
    <mergeCell ref="X31:Z31"/>
    <mergeCell ref="AA31:AH31"/>
    <mergeCell ref="AI31:AL31"/>
    <mergeCell ref="F32:M32"/>
    <mergeCell ref="N32:Q32"/>
    <mergeCell ref="R32:U32"/>
    <mergeCell ref="X32:Z32"/>
    <mergeCell ref="AA32:AH32"/>
    <mergeCell ref="N31:Q31"/>
    <mergeCell ref="R31:U31"/>
    <mergeCell ref="C27:E27"/>
    <mergeCell ref="F27:M27"/>
    <mergeCell ref="C26:E26"/>
    <mergeCell ref="F26:M26"/>
    <mergeCell ref="AI21:AL21"/>
    <mergeCell ref="C20:E20"/>
    <mergeCell ref="F20:M20"/>
    <mergeCell ref="C19:E19"/>
    <mergeCell ref="F19:M19"/>
    <mergeCell ref="C23:U23"/>
    <mergeCell ref="X23:Z23"/>
    <mergeCell ref="AA23:AH23"/>
    <mergeCell ref="AI23:AL23"/>
    <mergeCell ref="N27:Q27"/>
    <mergeCell ref="R27:U27"/>
    <mergeCell ref="X27:Z27"/>
    <mergeCell ref="AA27:AH27"/>
    <mergeCell ref="AI27:AL27"/>
    <mergeCell ref="AA17:AH17"/>
    <mergeCell ref="AI17:AL17"/>
    <mergeCell ref="AM17:AP17"/>
    <mergeCell ref="N20:Q20"/>
    <mergeCell ref="R20:U20"/>
    <mergeCell ref="X20:Z20"/>
    <mergeCell ref="AA20:AH20"/>
    <mergeCell ref="AI20:AL20"/>
    <mergeCell ref="AM20:AP20"/>
    <mergeCell ref="N19:Q19"/>
    <mergeCell ref="R19:U19"/>
    <mergeCell ref="X19:Z19"/>
    <mergeCell ref="AA19:AH19"/>
    <mergeCell ref="AI19:AL19"/>
    <mergeCell ref="AM19:AP19"/>
    <mergeCell ref="AM23:AP23"/>
    <mergeCell ref="X24:AP24"/>
    <mergeCell ref="AM21:AP21"/>
    <mergeCell ref="C22:E22"/>
    <mergeCell ref="F22:M22"/>
    <mergeCell ref="N22:Q22"/>
    <mergeCell ref="R22:U22"/>
    <mergeCell ref="X22:Z22"/>
    <mergeCell ref="AA22:AH22"/>
    <mergeCell ref="AI22:AL22"/>
    <mergeCell ref="AM22:AP22"/>
    <mergeCell ref="C21:E21"/>
    <mergeCell ref="F21:M21"/>
    <mergeCell ref="N21:Q21"/>
    <mergeCell ref="R21:U21"/>
    <mergeCell ref="X21:Z21"/>
    <mergeCell ref="AA21:AH21"/>
    <mergeCell ref="AM27:AP27"/>
    <mergeCell ref="N26:Q26"/>
    <mergeCell ref="R26:U26"/>
    <mergeCell ref="X26:Z26"/>
    <mergeCell ref="AA26:AH26"/>
    <mergeCell ref="AI26:AL26"/>
    <mergeCell ref="AM26:AP26"/>
    <mergeCell ref="N29:Q29"/>
    <mergeCell ref="R29:U29"/>
    <mergeCell ref="X29:Z29"/>
    <mergeCell ref="AA29:AH29"/>
    <mergeCell ref="AI29:AL29"/>
    <mergeCell ref="AM29:AP29"/>
    <mergeCell ref="N28:Q28"/>
    <mergeCell ref="R28:U28"/>
    <mergeCell ref="X28:Z28"/>
    <mergeCell ref="AA28:AH28"/>
    <mergeCell ref="AI28:AL28"/>
    <mergeCell ref="AM28:AP28"/>
    <mergeCell ref="AM31:AP31"/>
    <mergeCell ref="N30:Q30"/>
    <mergeCell ref="R30:U30"/>
    <mergeCell ref="X30:Z30"/>
    <mergeCell ref="AA30:AH30"/>
    <mergeCell ref="AI30:AL30"/>
    <mergeCell ref="AM30:AP30"/>
    <mergeCell ref="C18:E18"/>
    <mergeCell ref="C34:U35"/>
    <mergeCell ref="X34:Z34"/>
    <mergeCell ref="AA34:AH34"/>
    <mergeCell ref="AI34:AL34"/>
    <mergeCell ref="AM34:AP34"/>
    <mergeCell ref="X35:AP36"/>
    <mergeCell ref="AM32:AP32"/>
    <mergeCell ref="C33:E33"/>
    <mergeCell ref="F33:M33"/>
    <mergeCell ref="N33:Q33"/>
    <mergeCell ref="R33:U33"/>
    <mergeCell ref="X33:Z33"/>
    <mergeCell ref="AA33:AH33"/>
    <mergeCell ref="AI33:AL33"/>
    <mergeCell ref="AM33:AP33"/>
    <mergeCell ref="C32:E32"/>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2:R52"/>
  <sheetViews>
    <sheetView topLeftCell="D15" zoomScale="85" zoomScaleNormal="85" workbookViewId="0">
      <selection activeCell="N26" sqref="N26:U26"/>
    </sheetView>
  </sheetViews>
  <sheetFormatPr defaultColWidth="9" defaultRowHeight="12.6"/>
  <cols>
    <col min="1" max="1" width="9" style="78"/>
    <col min="2" max="2" width="53.21875" style="78" bestFit="1" customWidth="1"/>
    <col min="3" max="7" width="9" style="78"/>
    <col min="8" max="8" width="26.6640625" style="78" customWidth="1"/>
    <col min="9" max="10" width="9" style="78"/>
    <col min="11" max="11" width="2.33203125" style="78" customWidth="1"/>
    <col min="12" max="12" width="9" style="78"/>
    <col min="13" max="13" width="2.33203125" style="78" customWidth="1"/>
    <col min="14" max="14" width="22.44140625" style="78" customWidth="1"/>
    <col min="15" max="16384" width="9" style="78"/>
  </cols>
  <sheetData>
    <row r="2" spans="2:17">
      <c r="B2" s="134" t="s">
        <v>489</v>
      </c>
    </row>
    <row r="3" spans="2:17" ht="50.4">
      <c r="B3" s="78" t="s">
        <v>468</v>
      </c>
      <c r="C3" s="78" t="s">
        <v>35</v>
      </c>
      <c r="D3" s="78" t="s">
        <v>36</v>
      </c>
      <c r="E3" s="78" t="s">
        <v>37</v>
      </c>
      <c r="F3" s="78" t="s">
        <v>38</v>
      </c>
      <c r="H3" s="260" t="s">
        <v>39</v>
      </c>
      <c r="I3" s="261"/>
      <c r="J3" s="262"/>
      <c r="L3" s="133" t="s">
        <v>476</v>
      </c>
      <c r="N3" s="260" t="s">
        <v>479</v>
      </c>
      <c r="O3" s="261"/>
      <c r="P3" s="261"/>
      <c r="Q3" s="262"/>
    </row>
    <row r="4" spans="2:17">
      <c r="H4" s="78" t="s">
        <v>43</v>
      </c>
      <c r="I4" s="78" t="s">
        <v>44</v>
      </c>
      <c r="J4" s="78" t="s">
        <v>38</v>
      </c>
      <c r="L4" s="134">
        <v>4</v>
      </c>
      <c r="N4" s="132" t="s">
        <v>474</v>
      </c>
      <c r="O4" s="125" t="s">
        <v>475</v>
      </c>
      <c r="P4" s="125" t="s">
        <v>477</v>
      </c>
      <c r="Q4" s="125" t="s">
        <v>3</v>
      </c>
    </row>
    <row r="5" spans="2:17">
      <c r="B5" s="78" t="s">
        <v>45</v>
      </c>
      <c r="C5" s="110">
        <v>74.512880868314397</v>
      </c>
      <c r="D5" s="110">
        <v>1.4145314145314172</v>
      </c>
      <c r="E5" s="110">
        <v>9.4654190903414612</v>
      </c>
      <c r="F5" s="78">
        <v>10</v>
      </c>
      <c r="H5" s="111">
        <v>1</v>
      </c>
      <c r="I5" s="110">
        <f>E5*H5</f>
        <v>9.4654190903414612</v>
      </c>
      <c r="J5" s="78">
        <f>F5*H5</f>
        <v>10</v>
      </c>
      <c r="N5" s="111">
        <f>IF(H5=1,H5,H5/$L$4)</f>
        <v>1</v>
      </c>
      <c r="O5" s="78">
        <f>'a.チラシ（PC用）'!$D$5</f>
        <v>0</v>
      </c>
      <c r="P5" s="135">
        <f>IF(H5=1,H5,N5*O5)</f>
        <v>1</v>
      </c>
      <c r="Q5" s="110">
        <f>F5*P5</f>
        <v>10</v>
      </c>
    </row>
    <row r="6" spans="2:17">
      <c r="B6" s="78" t="s">
        <v>46</v>
      </c>
      <c r="C6" s="110">
        <v>30.247155747351901</v>
      </c>
      <c r="D6" s="110">
        <v>1.1872027669693035</v>
      </c>
      <c r="E6" s="110">
        <v>10.528734590282836</v>
      </c>
      <c r="F6" s="78">
        <v>5</v>
      </c>
      <c r="H6" s="111">
        <v>1</v>
      </c>
      <c r="I6" s="110">
        <f t="shared" ref="I6:I40" si="0">E6*H6</f>
        <v>10.528734590282836</v>
      </c>
      <c r="J6" s="78">
        <f t="shared" ref="J6:J40" si="1">F6*H6</f>
        <v>5</v>
      </c>
      <c r="N6" s="111">
        <f t="shared" ref="N6:N40" si="2">IF(H6=1,H6,H6/$L$4)</f>
        <v>1</v>
      </c>
      <c r="O6" s="78">
        <f>'a.チラシ（PC用）'!$D$5</f>
        <v>0</v>
      </c>
      <c r="P6" s="135">
        <f t="shared" ref="P6:P40" si="3">IF(H6=1,H6,N6*O6)</f>
        <v>1</v>
      </c>
      <c r="Q6" s="110">
        <f t="shared" ref="Q6:Q40" si="4">F6*P6</f>
        <v>5</v>
      </c>
    </row>
    <row r="7" spans="2:17">
      <c r="B7" s="78" t="s">
        <v>47</v>
      </c>
      <c r="C7" s="110">
        <v>39.924153262717404</v>
      </c>
      <c r="D7" s="110">
        <v>1.381591876842452</v>
      </c>
      <c r="E7" s="110">
        <v>5.5574212271973504</v>
      </c>
      <c r="F7" s="78">
        <v>1</v>
      </c>
      <c r="H7" s="111">
        <v>1</v>
      </c>
      <c r="I7" s="110">
        <f t="shared" si="0"/>
        <v>5.5574212271973504</v>
      </c>
      <c r="J7" s="78">
        <f t="shared" si="1"/>
        <v>1</v>
      </c>
      <c r="N7" s="111">
        <f t="shared" si="2"/>
        <v>1</v>
      </c>
      <c r="O7" s="78">
        <f>'a.チラシ（PC用）'!$D$5</f>
        <v>0</v>
      </c>
      <c r="P7" s="135">
        <f t="shared" si="3"/>
        <v>1</v>
      </c>
      <c r="Q7" s="110">
        <f t="shared" si="4"/>
        <v>1</v>
      </c>
    </row>
    <row r="8" spans="2:17">
      <c r="B8" s="78" t="s">
        <v>48</v>
      </c>
      <c r="C8" s="110">
        <v>33.163332025630964</v>
      </c>
      <c r="D8" s="110">
        <v>2.0678233438485827</v>
      </c>
      <c r="E8" s="110">
        <v>1.1419097381717958</v>
      </c>
      <c r="F8" s="78">
        <v>0.5</v>
      </c>
      <c r="H8" s="111">
        <v>4</v>
      </c>
      <c r="I8" s="110">
        <f t="shared" si="0"/>
        <v>4.567638952687183</v>
      </c>
      <c r="J8" s="78">
        <f t="shared" si="1"/>
        <v>2</v>
      </c>
      <c r="N8" s="111">
        <f t="shared" si="2"/>
        <v>1</v>
      </c>
      <c r="O8" s="78">
        <f>'a.チラシ（PC用）'!$D$5</f>
        <v>0</v>
      </c>
      <c r="P8" s="135">
        <f t="shared" si="3"/>
        <v>0</v>
      </c>
      <c r="Q8" s="110">
        <f t="shared" si="4"/>
        <v>0</v>
      </c>
    </row>
    <row r="9" spans="2:17">
      <c r="B9" s="78" t="s">
        <v>50</v>
      </c>
      <c r="C9" s="110">
        <v>18.556296586896824</v>
      </c>
      <c r="D9" s="110">
        <v>1.1303735024665265</v>
      </c>
      <c r="E9" s="110">
        <v>24.23035532843225</v>
      </c>
      <c r="F9" s="78">
        <v>15</v>
      </c>
      <c r="H9" s="111">
        <v>1</v>
      </c>
      <c r="I9" s="110">
        <f t="shared" si="0"/>
        <v>24.23035532843225</v>
      </c>
      <c r="J9" s="78">
        <f t="shared" si="1"/>
        <v>15</v>
      </c>
      <c r="N9" s="111">
        <f t="shared" si="2"/>
        <v>1</v>
      </c>
      <c r="O9" s="78">
        <f>'a.チラシ（PC用）'!$D$5</f>
        <v>0</v>
      </c>
      <c r="P9" s="135">
        <f t="shared" si="3"/>
        <v>1</v>
      </c>
      <c r="Q9" s="110">
        <f t="shared" si="4"/>
        <v>15</v>
      </c>
    </row>
    <row r="10" spans="2:17">
      <c r="B10" s="78" t="s">
        <v>55</v>
      </c>
      <c r="C10" s="110">
        <v>42.539557996599974</v>
      </c>
      <c r="D10" s="110">
        <v>1.180141407931139</v>
      </c>
      <c r="E10" s="110">
        <v>2.3321913762551691</v>
      </c>
      <c r="F10" s="78">
        <v>1</v>
      </c>
      <c r="H10" s="111">
        <v>1</v>
      </c>
      <c r="I10" s="110">
        <f t="shared" si="0"/>
        <v>2.3321913762551691</v>
      </c>
      <c r="J10" s="78">
        <f t="shared" si="1"/>
        <v>1</v>
      </c>
      <c r="N10" s="111">
        <f t="shared" si="2"/>
        <v>1</v>
      </c>
      <c r="O10" s="78">
        <f>'a.チラシ（PC用）'!$D$5</f>
        <v>0</v>
      </c>
      <c r="P10" s="135">
        <f t="shared" si="3"/>
        <v>1</v>
      </c>
      <c r="Q10" s="110">
        <f t="shared" si="4"/>
        <v>1</v>
      </c>
    </row>
    <row r="11" spans="2:17">
      <c r="B11" s="78" t="s">
        <v>61</v>
      </c>
      <c r="C11" s="110">
        <v>96.325356348894985</v>
      </c>
      <c r="D11" s="110">
        <v>12.937143632907949</v>
      </c>
      <c r="E11" s="110">
        <v>3.0432475955211342</v>
      </c>
      <c r="F11" s="78">
        <v>1</v>
      </c>
      <c r="H11" s="82">
        <v>4</v>
      </c>
      <c r="I11" s="110">
        <f t="shared" si="0"/>
        <v>12.172990382084537</v>
      </c>
      <c r="J11" s="78">
        <f t="shared" si="1"/>
        <v>4</v>
      </c>
      <c r="N11" s="82">
        <f t="shared" si="2"/>
        <v>1</v>
      </c>
      <c r="O11" s="78">
        <f>'a.チラシ（PC用）'!$D$5</f>
        <v>0</v>
      </c>
      <c r="P11" s="135">
        <f t="shared" si="3"/>
        <v>0</v>
      </c>
      <c r="Q11" s="110">
        <f t="shared" si="4"/>
        <v>0</v>
      </c>
    </row>
    <row r="12" spans="2:17">
      <c r="B12" s="78" t="s">
        <v>62</v>
      </c>
      <c r="C12" s="110">
        <v>63.619720151693471</v>
      </c>
      <c r="D12" s="110">
        <v>2.0832476875642412</v>
      </c>
      <c r="E12" s="110">
        <v>1.3160210902422043</v>
      </c>
      <c r="F12" s="78">
        <v>0.5</v>
      </c>
      <c r="H12" s="82">
        <v>1</v>
      </c>
      <c r="I12" s="110">
        <f t="shared" si="0"/>
        <v>1.3160210902422043</v>
      </c>
      <c r="J12" s="78">
        <f t="shared" si="1"/>
        <v>0.5</v>
      </c>
      <c r="N12" s="82">
        <f t="shared" si="2"/>
        <v>1</v>
      </c>
      <c r="O12" s="78">
        <f>'a.チラシ（PC用）'!$D$5</f>
        <v>0</v>
      </c>
      <c r="P12" s="135">
        <f t="shared" si="3"/>
        <v>1</v>
      </c>
      <c r="Q12" s="110">
        <f t="shared" si="4"/>
        <v>0.5</v>
      </c>
    </row>
    <row r="13" spans="2:17">
      <c r="B13" s="78" t="s">
        <v>63</v>
      </c>
      <c r="C13" s="110">
        <v>65.097423826337135</v>
      </c>
      <c r="D13" s="110">
        <v>1.9622338288469237</v>
      </c>
      <c r="E13" s="110">
        <v>4.3509303839628881</v>
      </c>
      <c r="F13" s="78">
        <v>1</v>
      </c>
      <c r="H13" s="82">
        <v>1</v>
      </c>
      <c r="I13" s="110">
        <f t="shared" si="0"/>
        <v>4.3509303839628881</v>
      </c>
      <c r="J13" s="78">
        <f t="shared" si="1"/>
        <v>1</v>
      </c>
      <c r="N13" s="82">
        <f t="shared" si="2"/>
        <v>1</v>
      </c>
      <c r="O13" s="78">
        <f>'a.チラシ（PC用）'!$D$5</f>
        <v>0</v>
      </c>
      <c r="P13" s="135">
        <f t="shared" si="3"/>
        <v>1</v>
      </c>
      <c r="Q13" s="110">
        <f t="shared" si="4"/>
        <v>1</v>
      </c>
    </row>
    <row r="14" spans="2:17">
      <c r="B14" s="78" t="s">
        <v>64</v>
      </c>
      <c r="C14" s="110">
        <v>83.39217993984569</v>
      </c>
      <c r="D14" s="110">
        <v>3.1486592441586927</v>
      </c>
      <c r="E14" s="110">
        <v>0.95588267529044957</v>
      </c>
      <c r="F14" s="78">
        <v>0.5</v>
      </c>
      <c r="H14" s="82">
        <v>1</v>
      </c>
      <c r="I14" s="110">
        <f t="shared" si="0"/>
        <v>0.95588267529044957</v>
      </c>
      <c r="J14" s="78">
        <f t="shared" si="1"/>
        <v>0.5</v>
      </c>
      <c r="N14" s="82">
        <f t="shared" si="2"/>
        <v>1</v>
      </c>
      <c r="O14" s="78">
        <f>'a.チラシ（PC用）'!$D$5</f>
        <v>0</v>
      </c>
      <c r="P14" s="135">
        <f t="shared" si="3"/>
        <v>1</v>
      </c>
      <c r="Q14" s="110">
        <f t="shared" si="4"/>
        <v>0.5</v>
      </c>
    </row>
    <row r="15" spans="2:17">
      <c r="B15" s="78" t="s">
        <v>65</v>
      </c>
      <c r="C15" s="110">
        <v>41.676474434418722</v>
      </c>
      <c r="D15" s="110">
        <v>3.8622529024160706</v>
      </c>
      <c r="E15" s="110">
        <v>0.75952308615229902</v>
      </c>
      <c r="F15" s="78">
        <v>0.5</v>
      </c>
      <c r="H15" s="82">
        <v>1</v>
      </c>
      <c r="I15" s="110">
        <f t="shared" si="0"/>
        <v>0.75952308615229902</v>
      </c>
      <c r="J15" s="78">
        <f t="shared" si="1"/>
        <v>0.5</v>
      </c>
      <c r="N15" s="82">
        <f t="shared" si="2"/>
        <v>1</v>
      </c>
      <c r="O15" s="78">
        <f>'a.チラシ（PC用）'!$D$5</f>
        <v>0</v>
      </c>
      <c r="P15" s="135">
        <f t="shared" si="3"/>
        <v>1</v>
      </c>
      <c r="Q15" s="110">
        <f t="shared" si="4"/>
        <v>0.5</v>
      </c>
    </row>
    <row r="16" spans="2:17">
      <c r="B16" s="78" t="s">
        <v>67</v>
      </c>
      <c r="C16" s="110">
        <v>89.721459395841507</v>
      </c>
      <c r="D16" s="110">
        <v>3.8673662731380318</v>
      </c>
      <c r="E16" s="110">
        <v>0.29183759369252527</v>
      </c>
      <c r="F16" s="78">
        <v>0.2</v>
      </c>
      <c r="H16" s="82">
        <v>1</v>
      </c>
      <c r="I16" s="110">
        <f t="shared" si="0"/>
        <v>0.29183759369252527</v>
      </c>
      <c r="J16" s="78">
        <f t="shared" si="1"/>
        <v>0.2</v>
      </c>
      <c r="N16" s="82">
        <f t="shared" si="2"/>
        <v>1</v>
      </c>
      <c r="O16" s="78">
        <f>'a.チラシ（PC用）'!$D$5</f>
        <v>0</v>
      </c>
      <c r="P16" s="135">
        <f t="shared" si="3"/>
        <v>1</v>
      </c>
      <c r="Q16" s="110">
        <f t="shared" si="4"/>
        <v>0.2</v>
      </c>
    </row>
    <row r="17" spans="2:17">
      <c r="B17" s="78" t="s">
        <v>68</v>
      </c>
      <c r="C17" s="110">
        <v>58.07506211586243</v>
      </c>
      <c r="D17" s="110">
        <v>1.1029047511821637</v>
      </c>
      <c r="E17" s="110">
        <v>0.94893369932432592</v>
      </c>
      <c r="F17" s="78">
        <v>1</v>
      </c>
      <c r="H17" s="82">
        <v>1</v>
      </c>
      <c r="I17" s="110">
        <f t="shared" si="0"/>
        <v>0.94893369932432592</v>
      </c>
      <c r="J17" s="78">
        <f t="shared" si="1"/>
        <v>1</v>
      </c>
      <c r="N17" s="82">
        <f t="shared" si="2"/>
        <v>1</v>
      </c>
      <c r="O17" s="78">
        <f>'a.チラシ（PC用）'!$D$5</f>
        <v>0</v>
      </c>
      <c r="P17" s="135">
        <f t="shared" si="3"/>
        <v>1</v>
      </c>
      <c r="Q17" s="110">
        <f t="shared" si="4"/>
        <v>1</v>
      </c>
    </row>
    <row r="18" spans="2:17">
      <c r="B18" s="78" t="s">
        <v>70</v>
      </c>
      <c r="C18" s="110">
        <v>24.506342356479667</v>
      </c>
      <c r="D18" s="110">
        <v>1.3756670224119538</v>
      </c>
      <c r="E18" s="110">
        <v>0.90013290084245634</v>
      </c>
      <c r="F18" s="78">
        <v>1</v>
      </c>
      <c r="H18" s="82">
        <v>1</v>
      </c>
      <c r="I18" s="110">
        <f t="shared" si="0"/>
        <v>0.90013290084245634</v>
      </c>
      <c r="J18" s="78">
        <f t="shared" si="1"/>
        <v>1</v>
      </c>
      <c r="N18" s="82">
        <f t="shared" si="2"/>
        <v>1</v>
      </c>
      <c r="O18" s="78">
        <f>'a.チラシ（PC用）'!$D$5</f>
        <v>0</v>
      </c>
      <c r="P18" s="135">
        <f t="shared" si="3"/>
        <v>1</v>
      </c>
      <c r="Q18" s="110">
        <f t="shared" si="4"/>
        <v>1</v>
      </c>
    </row>
    <row r="19" spans="2:17">
      <c r="B19" s="78" t="s">
        <v>75</v>
      </c>
      <c r="C19" s="110">
        <v>10.500850006538512</v>
      </c>
      <c r="D19" s="110">
        <v>1.1046077210460774</v>
      </c>
      <c r="E19" s="110">
        <v>24.727537537537536</v>
      </c>
      <c r="F19" s="78">
        <v>10</v>
      </c>
      <c r="H19" s="111">
        <v>1</v>
      </c>
      <c r="I19" s="110">
        <f t="shared" si="0"/>
        <v>24.727537537537536</v>
      </c>
      <c r="J19" s="78">
        <f t="shared" si="1"/>
        <v>10</v>
      </c>
      <c r="N19" s="111">
        <f t="shared" si="2"/>
        <v>1</v>
      </c>
      <c r="O19" s="78">
        <f>'a.チラシ（PC用）'!$D$5</f>
        <v>0</v>
      </c>
      <c r="P19" s="135">
        <f t="shared" si="3"/>
        <v>1</v>
      </c>
      <c r="Q19" s="110">
        <f t="shared" si="4"/>
        <v>10</v>
      </c>
    </row>
    <row r="20" spans="2:17">
      <c r="B20" s="78" t="s">
        <v>89</v>
      </c>
      <c r="C20" s="110">
        <v>69.373610566235129</v>
      </c>
      <c r="D20" s="110">
        <v>5.7353440150801189</v>
      </c>
      <c r="E20" s="110">
        <v>0.83111406512798314</v>
      </c>
      <c r="F20" s="78">
        <v>0.2</v>
      </c>
      <c r="H20" s="111">
        <v>10</v>
      </c>
      <c r="I20" s="110">
        <f t="shared" si="0"/>
        <v>8.3111406512798318</v>
      </c>
      <c r="J20" s="78">
        <f t="shared" si="1"/>
        <v>2</v>
      </c>
      <c r="N20" s="111">
        <f t="shared" si="2"/>
        <v>2.5</v>
      </c>
      <c r="O20" s="78">
        <f>'a.チラシ（PC用）'!$D$5</f>
        <v>0</v>
      </c>
      <c r="P20" s="135">
        <f t="shared" si="3"/>
        <v>0</v>
      </c>
      <c r="Q20" s="110">
        <f t="shared" si="4"/>
        <v>0</v>
      </c>
    </row>
    <row r="21" spans="2:17">
      <c r="B21" s="78" t="s">
        <v>90</v>
      </c>
      <c r="C21" s="110">
        <v>74.447495749967302</v>
      </c>
      <c r="D21" s="110">
        <v>5.1552784120850372</v>
      </c>
      <c r="E21" s="110">
        <v>0.21341176580402182</v>
      </c>
      <c r="F21" s="78">
        <v>0.1</v>
      </c>
      <c r="H21" s="111">
        <v>10</v>
      </c>
      <c r="I21" s="110">
        <f t="shared" si="0"/>
        <v>2.1341176580402181</v>
      </c>
      <c r="J21" s="78">
        <f t="shared" si="1"/>
        <v>1</v>
      </c>
      <c r="N21" s="111">
        <f t="shared" si="2"/>
        <v>2.5</v>
      </c>
      <c r="O21" s="78">
        <f>'a.チラシ（PC用）'!$D$5</f>
        <v>0</v>
      </c>
      <c r="P21" s="135">
        <f t="shared" si="3"/>
        <v>0</v>
      </c>
      <c r="Q21" s="110">
        <f t="shared" si="4"/>
        <v>0</v>
      </c>
    </row>
    <row r="22" spans="2:17">
      <c r="B22" s="78" t="s">
        <v>140</v>
      </c>
      <c r="C22" s="110">
        <v>35.15103962338172</v>
      </c>
      <c r="D22" s="110">
        <v>1.2194940476190474</v>
      </c>
      <c r="E22" s="110">
        <v>19.171773659827917</v>
      </c>
      <c r="F22" s="78">
        <v>20</v>
      </c>
      <c r="H22" s="112">
        <v>1</v>
      </c>
      <c r="I22" s="110">
        <f t="shared" si="0"/>
        <v>19.171773659827917</v>
      </c>
      <c r="J22" s="78">
        <f t="shared" si="1"/>
        <v>20</v>
      </c>
      <c r="N22" s="112">
        <f t="shared" si="2"/>
        <v>1</v>
      </c>
      <c r="O22" s="78">
        <f>'a.チラシ（PC用）'!$D$5</f>
        <v>0</v>
      </c>
      <c r="P22" s="135">
        <f t="shared" si="3"/>
        <v>1</v>
      </c>
      <c r="Q22" s="110">
        <f t="shared" si="4"/>
        <v>20</v>
      </c>
    </row>
    <row r="23" spans="2:17">
      <c r="B23" s="78" t="s">
        <v>148</v>
      </c>
      <c r="C23" s="110">
        <v>56.466588204524648</v>
      </c>
      <c r="D23" s="110">
        <v>1.3429828624363154</v>
      </c>
      <c r="E23" s="110">
        <v>5.0624189606246937</v>
      </c>
      <c r="F23" s="78">
        <v>5</v>
      </c>
      <c r="H23" s="112">
        <v>1</v>
      </c>
      <c r="I23" s="110">
        <f t="shared" si="0"/>
        <v>5.0624189606246937</v>
      </c>
      <c r="J23" s="78">
        <f t="shared" si="1"/>
        <v>5</v>
      </c>
      <c r="N23" s="112">
        <f t="shared" si="2"/>
        <v>1</v>
      </c>
      <c r="O23" s="78">
        <f>'a.チラシ（PC用）'!$D$5</f>
        <v>0</v>
      </c>
      <c r="P23" s="135">
        <f t="shared" si="3"/>
        <v>1</v>
      </c>
      <c r="Q23" s="110">
        <f t="shared" si="4"/>
        <v>5</v>
      </c>
    </row>
    <row r="24" spans="2:17">
      <c r="B24" s="78" t="s">
        <v>149</v>
      </c>
      <c r="C24" s="110">
        <v>21.681705243886494</v>
      </c>
      <c r="D24" s="110">
        <v>1.3401688781664638</v>
      </c>
      <c r="E24" s="110">
        <v>4.6279075347944403</v>
      </c>
      <c r="F24" s="78">
        <v>5</v>
      </c>
      <c r="H24" s="82">
        <v>1</v>
      </c>
      <c r="I24" s="110">
        <f t="shared" si="0"/>
        <v>4.6279075347944403</v>
      </c>
      <c r="J24" s="78">
        <f t="shared" si="1"/>
        <v>5</v>
      </c>
      <c r="N24" s="82">
        <f t="shared" si="2"/>
        <v>1</v>
      </c>
      <c r="O24" s="78">
        <f>'a.チラシ（PC用）'!$D$5</f>
        <v>0</v>
      </c>
      <c r="P24" s="135">
        <f t="shared" si="3"/>
        <v>1</v>
      </c>
      <c r="Q24" s="110">
        <f t="shared" si="4"/>
        <v>5</v>
      </c>
    </row>
    <row r="25" spans="2:17">
      <c r="B25" s="78" t="s">
        <v>158</v>
      </c>
      <c r="C25" s="110">
        <v>44.30495619197071</v>
      </c>
      <c r="D25" s="110">
        <v>1.0838252656434486</v>
      </c>
      <c r="E25" s="110">
        <v>6.4351995852773447</v>
      </c>
      <c r="F25" s="78">
        <v>3</v>
      </c>
      <c r="H25" s="82">
        <v>1</v>
      </c>
      <c r="I25" s="110">
        <f t="shared" si="0"/>
        <v>6.4351995852773447</v>
      </c>
      <c r="J25" s="78">
        <f t="shared" si="1"/>
        <v>3</v>
      </c>
      <c r="N25" s="82">
        <f t="shared" si="2"/>
        <v>1</v>
      </c>
      <c r="O25" s="78">
        <f>'a.チラシ（PC用）'!$D$5</f>
        <v>0</v>
      </c>
      <c r="P25" s="135">
        <f t="shared" si="3"/>
        <v>1</v>
      </c>
      <c r="Q25" s="110">
        <f t="shared" si="4"/>
        <v>3</v>
      </c>
    </row>
    <row r="26" spans="2:17">
      <c r="B26" s="78" t="s">
        <v>159</v>
      </c>
      <c r="C26" s="110">
        <v>84.124493265332816</v>
      </c>
      <c r="D26" s="110">
        <v>1.1128555883724582</v>
      </c>
      <c r="E26" s="110">
        <v>1.0735788508557469</v>
      </c>
      <c r="F26" s="78">
        <v>1</v>
      </c>
      <c r="H26" s="113">
        <v>1</v>
      </c>
      <c r="I26" s="110">
        <f t="shared" si="0"/>
        <v>1.0735788508557469</v>
      </c>
      <c r="J26" s="78">
        <f t="shared" si="1"/>
        <v>1</v>
      </c>
      <c r="N26" s="113">
        <f t="shared" si="2"/>
        <v>1</v>
      </c>
      <c r="O26" s="78">
        <f>'a.チラシ（PC用）'!$D$5</f>
        <v>0</v>
      </c>
      <c r="P26" s="135">
        <f t="shared" si="3"/>
        <v>1</v>
      </c>
      <c r="Q26" s="110">
        <f t="shared" si="4"/>
        <v>1</v>
      </c>
    </row>
    <row r="27" spans="2:17">
      <c r="B27" s="78" t="s">
        <v>160</v>
      </c>
      <c r="C27" s="110">
        <v>83.745259578919843</v>
      </c>
      <c r="D27" s="110">
        <v>2.9750156152404812</v>
      </c>
      <c r="E27" s="110">
        <v>10.508379830830155</v>
      </c>
      <c r="F27" s="78">
        <v>10</v>
      </c>
      <c r="H27" s="87">
        <v>2</v>
      </c>
      <c r="I27" s="110">
        <f t="shared" si="0"/>
        <v>21.016759661660309</v>
      </c>
      <c r="J27" s="78">
        <f t="shared" si="1"/>
        <v>20</v>
      </c>
      <c r="N27" s="87">
        <f t="shared" si="2"/>
        <v>0.5</v>
      </c>
      <c r="O27" s="78">
        <f>'a.チラシ（PC用）'!$D$5</f>
        <v>0</v>
      </c>
      <c r="P27" s="135">
        <f t="shared" si="3"/>
        <v>0</v>
      </c>
      <c r="Q27" s="110">
        <f t="shared" si="4"/>
        <v>0</v>
      </c>
    </row>
    <row r="28" spans="2:17">
      <c r="B28" s="78" t="s">
        <v>161</v>
      </c>
      <c r="C28" s="110">
        <v>84.490649928076365</v>
      </c>
      <c r="D28" s="110">
        <v>2.3284321312490333</v>
      </c>
      <c r="E28" s="110">
        <v>0.9023451434627906</v>
      </c>
      <c r="F28" s="78">
        <v>1</v>
      </c>
      <c r="H28" s="87">
        <v>1</v>
      </c>
      <c r="I28" s="110">
        <f t="shared" si="0"/>
        <v>0.9023451434627906</v>
      </c>
      <c r="J28" s="78">
        <f t="shared" si="1"/>
        <v>1</v>
      </c>
      <c r="N28" s="87">
        <f t="shared" si="2"/>
        <v>1</v>
      </c>
      <c r="O28" s="78">
        <f>'a.チラシ（PC用）'!$D$5</f>
        <v>0</v>
      </c>
      <c r="P28" s="135">
        <f t="shared" si="3"/>
        <v>1</v>
      </c>
      <c r="Q28" s="110">
        <f t="shared" si="4"/>
        <v>1</v>
      </c>
    </row>
    <row r="29" spans="2:17">
      <c r="B29" s="78" t="s">
        <v>162</v>
      </c>
      <c r="C29" s="110">
        <v>37.38721067085131</v>
      </c>
      <c r="D29" s="110">
        <v>1.783490731024834</v>
      </c>
      <c r="E29" s="110">
        <v>2.3274352463990269</v>
      </c>
      <c r="F29" s="78">
        <v>1</v>
      </c>
      <c r="H29" s="87">
        <v>1</v>
      </c>
      <c r="I29" s="110">
        <f t="shared" si="0"/>
        <v>2.3274352463990269</v>
      </c>
      <c r="J29" s="78">
        <f t="shared" si="1"/>
        <v>1</v>
      </c>
      <c r="N29" s="87">
        <f t="shared" si="2"/>
        <v>1</v>
      </c>
      <c r="O29" s="78">
        <f>'a.チラシ（PC用）'!$D$5</f>
        <v>0</v>
      </c>
      <c r="P29" s="135">
        <f t="shared" si="3"/>
        <v>1</v>
      </c>
      <c r="Q29" s="110">
        <f t="shared" si="4"/>
        <v>1</v>
      </c>
    </row>
    <row r="30" spans="2:17">
      <c r="B30" s="78" t="s">
        <v>171</v>
      </c>
      <c r="C30" s="110">
        <v>31.803321564012034</v>
      </c>
      <c r="D30" s="110">
        <v>1.3696546052631564</v>
      </c>
      <c r="E30" s="110">
        <v>3.2234349722163613</v>
      </c>
      <c r="F30" s="78">
        <v>3</v>
      </c>
      <c r="H30" s="87">
        <v>1</v>
      </c>
      <c r="I30" s="110">
        <f t="shared" si="0"/>
        <v>3.2234349722163613</v>
      </c>
      <c r="J30" s="78">
        <f t="shared" si="1"/>
        <v>3</v>
      </c>
      <c r="N30" s="87">
        <f t="shared" si="2"/>
        <v>1</v>
      </c>
      <c r="O30" s="78">
        <f>'a.チラシ（PC用）'!$D$5</f>
        <v>0</v>
      </c>
      <c r="P30" s="135">
        <f t="shared" si="3"/>
        <v>1</v>
      </c>
      <c r="Q30" s="110">
        <f t="shared" si="4"/>
        <v>3</v>
      </c>
    </row>
    <row r="31" spans="2:17">
      <c r="B31" s="78" t="s">
        <v>184</v>
      </c>
      <c r="C31" s="110">
        <v>67.843598796913824</v>
      </c>
      <c r="D31" s="110">
        <v>1.4051657671549764</v>
      </c>
      <c r="E31" s="110">
        <v>2.6928255256362945</v>
      </c>
      <c r="F31" s="78">
        <v>3</v>
      </c>
      <c r="H31" s="114">
        <v>1</v>
      </c>
      <c r="I31" s="110">
        <f t="shared" si="0"/>
        <v>2.6928255256362945</v>
      </c>
      <c r="J31" s="78">
        <f t="shared" si="1"/>
        <v>3</v>
      </c>
      <c r="N31" s="114">
        <f t="shared" si="2"/>
        <v>1</v>
      </c>
      <c r="O31" s="78">
        <f>'a.チラシ（PC用）'!$D$5</f>
        <v>0</v>
      </c>
      <c r="P31" s="135">
        <f t="shared" si="3"/>
        <v>1</v>
      </c>
      <c r="Q31" s="110">
        <f t="shared" si="4"/>
        <v>3</v>
      </c>
    </row>
    <row r="32" spans="2:17">
      <c r="B32" s="78" t="s">
        <v>188</v>
      </c>
      <c r="C32" s="110">
        <v>40.264155878122139</v>
      </c>
      <c r="D32" s="110">
        <v>1.0230594348814557</v>
      </c>
      <c r="E32" s="110">
        <v>3.0559341283361756</v>
      </c>
      <c r="F32" s="78">
        <v>2</v>
      </c>
      <c r="H32" s="114">
        <v>1</v>
      </c>
      <c r="I32" s="110">
        <f t="shared" si="0"/>
        <v>3.0559341283361756</v>
      </c>
      <c r="J32" s="78">
        <f t="shared" si="1"/>
        <v>2</v>
      </c>
      <c r="N32" s="114">
        <f t="shared" si="2"/>
        <v>1</v>
      </c>
      <c r="O32" s="78">
        <f>'a.チラシ（PC用）'!$D$5</f>
        <v>0</v>
      </c>
      <c r="P32" s="135">
        <f t="shared" si="3"/>
        <v>1</v>
      </c>
      <c r="Q32" s="110">
        <f t="shared" si="4"/>
        <v>2</v>
      </c>
    </row>
    <row r="33" spans="2:18">
      <c r="B33" s="78" t="s">
        <v>189</v>
      </c>
      <c r="C33" s="110">
        <v>94.86072969792076</v>
      </c>
      <c r="D33" s="110">
        <v>2.3210642404190813</v>
      </c>
      <c r="E33" s="110">
        <v>3.7467150924348589</v>
      </c>
      <c r="F33" s="78">
        <v>5</v>
      </c>
      <c r="H33" s="114">
        <v>3</v>
      </c>
      <c r="I33" s="110">
        <f t="shared" si="0"/>
        <v>11.240145277304578</v>
      </c>
      <c r="J33" s="78">
        <f t="shared" si="1"/>
        <v>15</v>
      </c>
      <c r="N33" s="114">
        <f t="shared" si="2"/>
        <v>0.75</v>
      </c>
      <c r="O33" s="78">
        <f>'a.チラシ（PC用）'!$D$5</f>
        <v>0</v>
      </c>
      <c r="P33" s="135">
        <f t="shared" si="3"/>
        <v>0</v>
      </c>
      <c r="Q33" s="110">
        <f t="shared" si="4"/>
        <v>0</v>
      </c>
    </row>
    <row r="34" spans="2:18">
      <c r="B34" s="78" t="s">
        <v>192</v>
      </c>
      <c r="C34" s="110">
        <v>8.1208316987053752</v>
      </c>
      <c r="D34" s="110">
        <v>1.1223832528180349</v>
      </c>
      <c r="E34" s="110">
        <v>4.2914884135472384</v>
      </c>
      <c r="F34" s="78">
        <v>2</v>
      </c>
      <c r="H34" s="114">
        <v>1</v>
      </c>
      <c r="I34" s="110">
        <f t="shared" si="0"/>
        <v>4.2914884135472384</v>
      </c>
      <c r="J34" s="78">
        <f t="shared" si="1"/>
        <v>2</v>
      </c>
      <c r="N34" s="114">
        <f t="shared" si="2"/>
        <v>1</v>
      </c>
      <c r="O34" s="78">
        <f>'a.チラシ（PC用）'!$D$5</f>
        <v>0</v>
      </c>
      <c r="P34" s="135">
        <f t="shared" si="3"/>
        <v>1</v>
      </c>
      <c r="Q34" s="110">
        <f t="shared" si="4"/>
        <v>2</v>
      </c>
    </row>
    <row r="35" spans="2:18">
      <c r="B35" s="78" t="s">
        <v>195</v>
      </c>
      <c r="C35" s="110">
        <v>48.659605073885182</v>
      </c>
      <c r="D35" s="110">
        <v>1.359043267938727</v>
      </c>
      <c r="E35" s="110">
        <v>12.243314266158229</v>
      </c>
      <c r="F35" s="78">
        <v>10</v>
      </c>
      <c r="H35" s="114">
        <v>1</v>
      </c>
      <c r="I35" s="110">
        <f t="shared" si="0"/>
        <v>12.243314266158229</v>
      </c>
      <c r="J35" s="78">
        <f t="shared" si="1"/>
        <v>10</v>
      </c>
      <c r="N35" s="114">
        <f t="shared" si="2"/>
        <v>1</v>
      </c>
      <c r="O35" s="78">
        <f>'a.チラシ（PC用）'!$D$5</f>
        <v>0</v>
      </c>
      <c r="P35" s="135">
        <f t="shared" si="3"/>
        <v>1</v>
      </c>
      <c r="Q35" s="110">
        <f t="shared" si="4"/>
        <v>10</v>
      </c>
    </row>
    <row r="36" spans="2:18">
      <c r="B36" s="78" t="s">
        <v>196</v>
      </c>
      <c r="C36" s="110">
        <v>78.383679874460583</v>
      </c>
      <c r="D36" s="110">
        <v>1.5200200200200149</v>
      </c>
      <c r="E36" s="110">
        <v>9.9793955229412195</v>
      </c>
      <c r="F36" s="78">
        <v>10</v>
      </c>
      <c r="H36" s="114">
        <v>1</v>
      </c>
      <c r="I36" s="110">
        <f t="shared" si="0"/>
        <v>9.9793955229412195</v>
      </c>
      <c r="J36" s="78">
        <f t="shared" si="1"/>
        <v>10</v>
      </c>
      <c r="N36" s="114">
        <f t="shared" si="2"/>
        <v>1</v>
      </c>
      <c r="O36" s="78">
        <f>'a.チラシ（PC用）'!$D$5</f>
        <v>0</v>
      </c>
      <c r="P36" s="135">
        <f t="shared" si="3"/>
        <v>1</v>
      </c>
      <c r="Q36" s="110">
        <f t="shared" si="4"/>
        <v>10</v>
      </c>
    </row>
    <row r="37" spans="2:18">
      <c r="B37" s="78" t="s">
        <v>198</v>
      </c>
      <c r="C37" s="110">
        <v>70.380541388779918</v>
      </c>
      <c r="D37" s="110">
        <v>1.6846897064288353</v>
      </c>
      <c r="E37" s="110">
        <v>3.0147379647379662</v>
      </c>
      <c r="F37" s="78">
        <v>2</v>
      </c>
      <c r="H37" s="114">
        <v>1</v>
      </c>
      <c r="I37" s="110">
        <f t="shared" si="0"/>
        <v>3.0147379647379662</v>
      </c>
      <c r="J37" s="78">
        <f t="shared" si="1"/>
        <v>2</v>
      </c>
      <c r="N37" s="114">
        <f t="shared" si="2"/>
        <v>1</v>
      </c>
      <c r="O37" s="78">
        <f>'a.チラシ（PC用）'!$D$5</f>
        <v>0</v>
      </c>
      <c r="P37" s="135">
        <f t="shared" si="3"/>
        <v>1</v>
      </c>
      <c r="Q37" s="110">
        <f t="shared" si="4"/>
        <v>2</v>
      </c>
    </row>
    <row r="38" spans="2:18">
      <c r="B38" s="78" t="s">
        <v>199</v>
      </c>
      <c r="C38" s="110">
        <v>42.278017523211716</v>
      </c>
      <c r="D38" s="110">
        <v>1.1738323538509126</v>
      </c>
      <c r="E38" s="110">
        <v>1.5051362058457212</v>
      </c>
      <c r="F38" s="78">
        <v>1</v>
      </c>
      <c r="H38" s="114">
        <v>1</v>
      </c>
      <c r="I38" s="110">
        <f t="shared" si="0"/>
        <v>1.5051362058457212</v>
      </c>
      <c r="J38" s="78">
        <f t="shared" si="1"/>
        <v>1</v>
      </c>
      <c r="N38" s="114">
        <f t="shared" si="2"/>
        <v>1</v>
      </c>
      <c r="O38" s="78">
        <f>'a.チラシ（PC用）'!$D$5</f>
        <v>0</v>
      </c>
      <c r="P38" s="135">
        <f t="shared" si="3"/>
        <v>1</v>
      </c>
      <c r="Q38" s="110">
        <f t="shared" si="4"/>
        <v>1</v>
      </c>
    </row>
    <row r="39" spans="2:18">
      <c r="B39" s="78" t="s">
        <v>203</v>
      </c>
      <c r="C39" s="110">
        <v>45.80881391395318</v>
      </c>
      <c r="D39" s="110">
        <v>1.0342563516985432</v>
      </c>
      <c r="E39" s="110">
        <v>3.3592855933638046</v>
      </c>
      <c r="F39" s="78">
        <v>2</v>
      </c>
      <c r="H39" s="82">
        <v>1</v>
      </c>
      <c r="I39" s="110">
        <f t="shared" si="0"/>
        <v>3.3592855933638046</v>
      </c>
      <c r="J39" s="78">
        <f t="shared" si="1"/>
        <v>2</v>
      </c>
      <c r="N39" s="82">
        <f t="shared" si="2"/>
        <v>1</v>
      </c>
      <c r="O39" s="78">
        <f>'a.チラシ（PC用）'!$D$5</f>
        <v>0</v>
      </c>
      <c r="P39" s="135">
        <f t="shared" si="3"/>
        <v>1</v>
      </c>
      <c r="Q39" s="110">
        <f t="shared" si="4"/>
        <v>2</v>
      </c>
    </row>
    <row r="40" spans="2:18">
      <c r="B40" s="78" t="s">
        <v>212</v>
      </c>
      <c r="C40" s="110">
        <v>48.764221263240486</v>
      </c>
      <c r="D40" s="110">
        <v>1.848484848484848</v>
      </c>
      <c r="E40" s="110">
        <v>1.815906323618941</v>
      </c>
      <c r="F40" s="78">
        <v>2</v>
      </c>
      <c r="H40" s="78">
        <v>4</v>
      </c>
      <c r="I40" s="110">
        <f t="shared" si="0"/>
        <v>7.263625294475764</v>
      </c>
      <c r="J40" s="78">
        <f t="shared" si="1"/>
        <v>8</v>
      </c>
      <c r="N40" s="78">
        <f t="shared" si="2"/>
        <v>1</v>
      </c>
      <c r="O40" s="78">
        <f>'a.チラシ（PC用）'!$D$5</f>
        <v>0</v>
      </c>
      <c r="P40" s="135">
        <f t="shared" si="3"/>
        <v>0</v>
      </c>
      <c r="Q40" s="110">
        <f t="shared" si="4"/>
        <v>0</v>
      </c>
    </row>
    <row r="43" spans="2:18">
      <c r="H43" s="259" t="s">
        <v>470</v>
      </c>
      <c r="I43" s="259"/>
      <c r="J43" s="259"/>
      <c r="N43" s="263" t="s">
        <v>480</v>
      </c>
      <c r="O43" s="264"/>
      <c r="P43" s="264"/>
      <c r="Q43" s="264"/>
    </row>
    <row r="44" spans="2:18">
      <c r="H44" s="79"/>
      <c r="I44" s="79" t="s">
        <v>44</v>
      </c>
      <c r="J44" s="79" t="s">
        <v>402</v>
      </c>
      <c r="N44" s="79"/>
      <c r="O44" s="79"/>
      <c r="P44" s="79"/>
      <c r="Q44" s="79" t="s">
        <v>478</v>
      </c>
      <c r="R44" s="125" t="s">
        <v>481</v>
      </c>
    </row>
    <row r="45" spans="2:18" ht="63">
      <c r="H45" s="115" t="s">
        <v>403</v>
      </c>
      <c r="I45" s="116">
        <f>+ROUND(+SUM(I5:I10,I19:I21),0)</f>
        <v>92</v>
      </c>
      <c r="J45" s="116">
        <f t="shared" ref="J45" si="5">+ROUND(+SUM(J5:J10,J19:J21),0)</f>
        <v>47</v>
      </c>
      <c r="N45" s="115" t="s">
        <v>403</v>
      </c>
      <c r="O45" s="116"/>
      <c r="P45" s="116"/>
      <c r="Q45" s="116">
        <f t="shared" ref="Q45" si="6">+ROUND(+SUM(Q5:Q10,Q19:Q21),0)</f>
        <v>42</v>
      </c>
      <c r="R45" s="78" t="b">
        <f>J45=Q45</f>
        <v>0</v>
      </c>
    </row>
    <row r="46" spans="2:18" ht="25.2">
      <c r="H46" s="117" t="s">
        <v>407</v>
      </c>
      <c r="I46" s="116">
        <f>+ROUND(+SUM(I22:I23),0)</f>
        <v>24</v>
      </c>
      <c r="J46" s="116">
        <f t="shared" ref="J46" si="7">+ROUND(+SUM(J22:J23),0)</f>
        <v>25</v>
      </c>
      <c r="N46" s="117" t="s">
        <v>407</v>
      </c>
      <c r="O46" s="116"/>
      <c r="P46" s="116"/>
      <c r="Q46" s="116">
        <f t="shared" ref="Q46" si="8">+ROUND(+SUM(Q22:Q23),0)</f>
        <v>25</v>
      </c>
      <c r="R46" s="78" t="b">
        <f t="shared" ref="R46:R50" si="9">J46=Q46</f>
        <v>1</v>
      </c>
    </row>
    <row r="47" spans="2:18">
      <c r="H47" s="79" t="s">
        <v>411</v>
      </c>
      <c r="I47" s="119" t="s">
        <v>412</v>
      </c>
      <c r="J47" s="119" t="s">
        <v>412</v>
      </c>
      <c r="N47" s="79" t="s">
        <v>411</v>
      </c>
      <c r="O47" s="119"/>
      <c r="P47" s="119"/>
      <c r="Q47" s="119" t="s">
        <v>412</v>
      </c>
      <c r="R47" s="78" t="b">
        <f t="shared" si="9"/>
        <v>1</v>
      </c>
    </row>
    <row r="48" spans="2:18" ht="37.799999999999997">
      <c r="H48" s="120" t="s">
        <v>416</v>
      </c>
      <c r="I48" s="116">
        <f>+ROUND(+SUM(I27:I30),0)</f>
        <v>27</v>
      </c>
      <c r="J48" s="116">
        <f t="shared" ref="J48" si="10">+ROUND(+SUM(J27:J30),0)</f>
        <v>25</v>
      </c>
      <c r="N48" s="120" t="s">
        <v>416</v>
      </c>
      <c r="O48" s="116"/>
      <c r="P48" s="116"/>
      <c r="Q48" s="116">
        <f t="shared" ref="Q48" si="11">+ROUND(+SUM(Q27:Q30),0)</f>
        <v>5</v>
      </c>
      <c r="R48" s="78" t="b">
        <f t="shared" si="9"/>
        <v>0</v>
      </c>
    </row>
    <row r="49" spans="8:18" ht="50.4">
      <c r="H49" s="121" t="s">
        <v>420</v>
      </c>
      <c r="I49" s="116">
        <f>+ROUND(+SUM(I31:I38),)</f>
        <v>48</v>
      </c>
      <c r="J49" s="116">
        <f t="shared" ref="J49" si="12">+ROUND(+SUM(J31:J38),)</f>
        <v>45</v>
      </c>
      <c r="N49" s="121" t="s">
        <v>420</v>
      </c>
      <c r="O49" s="116"/>
      <c r="P49" s="116"/>
      <c r="Q49" s="116">
        <f t="shared" ref="Q49" si="13">+ROUND(+SUM(Q31:Q38),)</f>
        <v>30</v>
      </c>
      <c r="R49" s="78" t="b">
        <f t="shared" si="9"/>
        <v>0</v>
      </c>
    </row>
    <row r="50" spans="8:18" ht="75.599999999999994">
      <c r="H50" s="122" t="s">
        <v>424</v>
      </c>
      <c r="I50" s="116">
        <f>+ROUND(+SUM(I11:I18,I24:I26,I39:I40),0)</f>
        <v>44</v>
      </c>
      <c r="J50" s="116">
        <f t="shared" ref="J50" si="14">+ROUND(+SUM(J11:J18,J24:J26,J39:J40),0)</f>
        <v>28</v>
      </c>
      <c r="N50" s="122" t="s">
        <v>424</v>
      </c>
      <c r="O50" s="116"/>
      <c r="P50" s="116"/>
      <c r="Q50" s="116">
        <f t="shared" ref="Q50" si="15">+ROUND(+SUM(Q11:Q18,Q24:Q26,Q39:Q40),0)</f>
        <v>16</v>
      </c>
      <c r="R50" s="78" t="b">
        <f t="shared" si="9"/>
        <v>0</v>
      </c>
    </row>
    <row r="51" spans="8:18" ht="13.2" thickBot="1">
      <c r="H51" s="123"/>
      <c r="I51" s="123"/>
      <c r="J51" s="123"/>
      <c r="N51" s="123"/>
      <c r="O51" s="123"/>
      <c r="P51" s="123"/>
      <c r="Q51" s="123"/>
    </row>
    <row r="52" spans="8:18" ht="13.2" thickTop="1">
      <c r="H52" s="79"/>
      <c r="I52" s="124">
        <f>+SUM(I45:I51)</f>
        <v>235</v>
      </c>
      <c r="J52" s="124">
        <f>+SUM(J45:J51)</f>
        <v>170</v>
      </c>
      <c r="N52" s="79"/>
      <c r="O52" s="124"/>
      <c r="P52" s="124"/>
      <c r="Q52" s="124">
        <f>+SUM(Q45:Q51)</f>
        <v>118</v>
      </c>
    </row>
  </sheetData>
  <mergeCells count="4">
    <mergeCell ref="H43:J43"/>
    <mergeCell ref="H3:J3"/>
    <mergeCell ref="N3:Q3"/>
    <mergeCell ref="N43:Q43"/>
  </mergeCells>
  <phoneticPr fontId="1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2:R49"/>
  <sheetViews>
    <sheetView topLeftCell="C11" zoomScale="85" zoomScaleNormal="85" workbookViewId="0">
      <selection activeCell="N26" sqref="N26:U26"/>
    </sheetView>
  </sheetViews>
  <sheetFormatPr defaultColWidth="9" defaultRowHeight="12.6"/>
  <cols>
    <col min="1" max="1" width="9" style="78"/>
    <col min="2" max="2" width="53.21875" style="78" bestFit="1" customWidth="1"/>
    <col min="3" max="7" width="9" style="78"/>
    <col min="8" max="8" width="17.88671875" style="78" customWidth="1"/>
    <col min="9" max="10" width="9" style="78"/>
    <col min="11" max="11" width="2.33203125" style="78" customWidth="1"/>
    <col min="12" max="12" width="9" style="78"/>
    <col min="13" max="13" width="2.33203125" style="78" customWidth="1"/>
    <col min="14" max="14" width="19.88671875" style="78" customWidth="1"/>
    <col min="15" max="16384" width="9" style="78"/>
  </cols>
  <sheetData>
    <row r="2" spans="2:17">
      <c r="B2" s="134" t="s">
        <v>489</v>
      </c>
    </row>
    <row r="3" spans="2:17" ht="63">
      <c r="B3" s="91" t="s">
        <v>469</v>
      </c>
      <c r="C3" s="92" t="s">
        <v>35</v>
      </c>
      <c r="D3" s="93" t="s">
        <v>36</v>
      </c>
      <c r="E3" s="92" t="s">
        <v>37</v>
      </c>
      <c r="F3" s="92" t="s">
        <v>38</v>
      </c>
      <c r="G3" s="79"/>
      <c r="H3" s="265" t="s">
        <v>40</v>
      </c>
      <c r="I3" s="265"/>
      <c r="J3" s="265"/>
      <c r="L3" s="133" t="s">
        <v>476</v>
      </c>
      <c r="N3" s="266" t="s">
        <v>40</v>
      </c>
      <c r="O3" s="267"/>
      <c r="P3" s="267"/>
      <c r="Q3" s="268"/>
    </row>
    <row r="4" spans="2:17">
      <c r="B4" s="91"/>
      <c r="C4" s="92"/>
      <c r="D4" s="93"/>
      <c r="E4" s="92"/>
      <c r="F4" s="92"/>
      <c r="G4" s="79"/>
      <c r="H4" s="80" t="s">
        <v>43</v>
      </c>
      <c r="I4" s="81" t="s">
        <v>44</v>
      </c>
      <c r="J4" s="81" t="s">
        <v>38</v>
      </c>
      <c r="L4" s="134">
        <v>4</v>
      </c>
      <c r="N4" s="132" t="s">
        <v>474</v>
      </c>
      <c r="O4" s="125" t="s">
        <v>475</v>
      </c>
      <c r="P4" s="125" t="s">
        <v>477</v>
      </c>
      <c r="Q4" s="125" t="s">
        <v>3</v>
      </c>
    </row>
    <row r="5" spans="2:17">
      <c r="B5" s="94" t="s">
        <v>45</v>
      </c>
      <c r="C5" s="98">
        <v>74.512880868314369</v>
      </c>
      <c r="D5" s="98">
        <v>1.4145314145314172</v>
      </c>
      <c r="E5" s="98">
        <v>9.4654190903414612</v>
      </c>
      <c r="F5" s="98">
        <v>10</v>
      </c>
      <c r="G5" s="79"/>
      <c r="H5" s="84">
        <v>2</v>
      </c>
      <c r="I5" s="83">
        <f>E5*H5</f>
        <v>18.930838180682922</v>
      </c>
      <c r="J5" s="83">
        <f>F5*H5</f>
        <v>20</v>
      </c>
      <c r="N5" s="84">
        <f>IF(H5=1,H5,H5/$L$4)</f>
        <v>0.5</v>
      </c>
      <c r="O5" s="78">
        <f>'a.チラシ（PC用）'!$D$5</f>
        <v>0</v>
      </c>
      <c r="P5" s="135">
        <f>IF(H5=1,H5,N5*O5)</f>
        <v>0</v>
      </c>
      <c r="Q5" s="110">
        <f>F5*P5</f>
        <v>0</v>
      </c>
    </row>
    <row r="6" spans="2:17">
      <c r="B6" s="94" t="s">
        <v>67</v>
      </c>
      <c r="C6" s="98">
        <v>89.721459395841507</v>
      </c>
      <c r="D6" s="98">
        <v>3.8673662731380318</v>
      </c>
      <c r="E6" s="98">
        <v>0.29183759369252527</v>
      </c>
      <c r="F6" s="98">
        <v>0.2</v>
      </c>
      <c r="G6" s="79"/>
      <c r="H6" s="79">
        <v>1</v>
      </c>
      <c r="I6" s="83">
        <f t="shared" ref="I6:I37" si="0">E6*H6</f>
        <v>0.29183759369252527</v>
      </c>
      <c r="J6" s="83">
        <f t="shared" ref="J6:J37" si="1">F6*H6</f>
        <v>0.2</v>
      </c>
      <c r="N6" s="79">
        <f t="shared" ref="N6:N37" si="2">IF(H6=1,H6,H6/$L$4)</f>
        <v>1</v>
      </c>
      <c r="O6" s="78">
        <f>'a.チラシ（PC用）'!$D$5</f>
        <v>0</v>
      </c>
      <c r="P6" s="135">
        <f t="shared" ref="P6:P37" si="3">IF(H6=1,H6,N6*O6)</f>
        <v>1</v>
      </c>
      <c r="Q6" s="110">
        <f t="shared" ref="Q6:Q37" si="4">F6*P6</f>
        <v>0.2</v>
      </c>
    </row>
    <row r="7" spans="2:17">
      <c r="B7" s="94" t="s">
        <v>76</v>
      </c>
      <c r="C7" s="98">
        <v>67.817444749574989</v>
      </c>
      <c r="D7" s="98">
        <v>1.0588121866563827</v>
      </c>
      <c r="E7" s="98">
        <v>12.995188265535228</v>
      </c>
      <c r="F7" s="98">
        <v>5</v>
      </c>
      <c r="G7" s="79"/>
      <c r="H7" s="86">
        <v>1</v>
      </c>
      <c r="I7" s="83">
        <f t="shared" si="0"/>
        <v>12.995188265535228</v>
      </c>
      <c r="J7" s="83">
        <f t="shared" si="1"/>
        <v>5</v>
      </c>
      <c r="N7" s="86">
        <f t="shared" si="2"/>
        <v>1</v>
      </c>
      <c r="O7" s="78">
        <f>'a.チラシ（PC用）'!$D$5</f>
        <v>0</v>
      </c>
      <c r="P7" s="135">
        <f t="shared" si="3"/>
        <v>1</v>
      </c>
      <c r="Q7" s="110">
        <f t="shared" si="4"/>
        <v>5</v>
      </c>
    </row>
    <row r="8" spans="2:17">
      <c r="B8" s="94" t="s">
        <v>100</v>
      </c>
      <c r="C8" s="98">
        <v>65.803583104485426</v>
      </c>
      <c r="D8" s="98">
        <v>1.208863275039747</v>
      </c>
      <c r="E8" s="98">
        <v>14.516917431192665</v>
      </c>
      <c r="F8" s="98">
        <v>15</v>
      </c>
      <c r="G8" s="79"/>
      <c r="H8" s="85">
        <v>1</v>
      </c>
      <c r="I8" s="83">
        <f t="shared" si="0"/>
        <v>14.516917431192665</v>
      </c>
      <c r="J8" s="83">
        <f t="shared" si="1"/>
        <v>15</v>
      </c>
      <c r="N8" s="85">
        <f t="shared" si="2"/>
        <v>1</v>
      </c>
      <c r="O8" s="78">
        <f>'a.チラシ（PC用）'!$D$5</f>
        <v>0</v>
      </c>
      <c r="P8" s="135">
        <f t="shared" si="3"/>
        <v>1</v>
      </c>
      <c r="Q8" s="110">
        <f t="shared" si="4"/>
        <v>15</v>
      </c>
    </row>
    <row r="9" spans="2:17">
      <c r="B9" s="94" t="s">
        <v>101</v>
      </c>
      <c r="C9" s="98">
        <v>97.724597881522172</v>
      </c>
      <c r="D9" s="98">
        <v>1.0857754583166057</v>
      </c>
      <c r="E9" s="98">
        <v>4.9342352291551466</v>
      </c>
      <c r="F9" s="98">
        <v>5</v>
      </c>
      <c r="G9" s="79"/>
      <c r="H9" s="85">
        <v>1</v>
      </c>
      <c r="I9" s="83">
        <f t="shared" si="0"/>
        <v>4.9342352291551466</v>
      </c>
      <c r="J9" s="83">
        <f t="shared" si="1"/>
        <v>5</v>
      </c>
      <c r="N9" s="85">
        <f t="shared" si="2"/>
        <v>1</v>
      </c>
      <c r="O9" s="78">
        <f>'a.チラシ（PC用）'!$D$5</f>
        <v>0</v>
      </c>
      <c r="P9" s="135">
        <f t="shared" si="3"/>
        <v>1</v>
      </c>
      <c r="Q9" s="110">
        <f t="shared" si="4"/>
        <v>5</v>
      </c>
    </row>
    <row r="10" spans="2:17">
      <c r="B10" s="94" t="s">
        <v>102</v>
      </c>
      <c r="C10" s="98">
        <v>68.981299856152745</v>
      </c>
      <c r="D10" s="98">
        <v>1.0417061611374439</v>
      </c>
      <c r="E10" s="98">
        <v>0.79613228699551652</v>
      </c>
      <c r="F10" s="98">
        <v>1</v>
      </c>
      <c r="G10" s="79"/>
      <c r="H10" s="79">
        <v>1</v>
      </c>
      <c r="I10" s="83">
        <f t="shared" si="0"/>
        <v>0.79613228699551652</v>
      </c>
      <c r="J10" s="83">
        <f t="shared" si="1"/>
        <v>1</v>
      </c>
      <c r="N10" s="79">
        <f t="shared" si="2"/>
        <v>1</v>
      </c>
      <c r="O10" s="78">
        <f>'a.チラシ（PC用）'!$D$5</f>
        <v>0</v>
      </c>
      <c r="P10" s="135">
        <f t="shared" si="3"/>
        <v>1</v>
      </c>
      <c r="Q10" s="110">
        <f t="shared" si="4"/>
        <v>1</v>
      </c>
    </row>
    <row r="11" spans="2:17">
      <c r="B11" s="94" t="s">
        <v>103</v>
      </c>
      <c r="C11" s="98">
        <v>93.723028638681839</v>
      </c>
      <c r="D11" s="98">
        <v>1.0749267475931366</v>
      </c>
      <c r="E11" s="98">
        <v>2.8241421568627523</v>
      </c>
      <c r="F11" s="98">
        <v>3</v>
      </c>
      <c r="G11" s="79"/>
      <c r="H11" s="79">
        <v>1</v>
      </c>
      <c r="I11" s="83">
        <f t="shared" si="0"/>
        <v>2.8241421568627523</v>
      </c>
      <c r="J11" s="83">
        <f t="shared" si="1"/>
        <v>3</v>
      </c>
      <c r="N11" s="79">
        <f t="shared" si="2"/>
        <v>1</v>
      </c>
      <c r="O11" s="78">
        <f>'a.チラシ（PC用）'!$D$5</f>
        <v>0</v>
      </c>
      <c r="P11" s="135">
        <f t="shared" si="3"/>
        <v>1</v>
      </c>
      <c r="Q11" s="110">
        <f t="shared" si="4"/>
        <v>3</v>
      </c>
    </row>
    <row r="12" spans="2:17">
      <c r="B12" s="94" t="s">
        <v>104</v>
      </c>
      <c r="C12" s="98">
        <v>65.045115731659479</v>
      </c>
      <c r="D12" s="98">
        <v>1.2143144350623203</v>
      </c>
      <c r="E12" s="98">
        <v>0.89773774888354041</v>
      </c>
      <c r="F12" s="98">
        <v>1</v>
      </c>
      <c r="G12" s="79"/>
      <c r="H12" s="79">
        <v>1</v>
      </c>
      <c r="I12" s="83">
        <f t="shared" si="0"/>
        <v>0.89773774888354041</v>
      </c>
      <c r="J12" s="83">
        <f t="shared" si="1"/>
        <v>1</v>
      </c>
      <c r="N12" s="79">
        <f t="shared" si="2"/>
        <v>1</v>
      </c>
      <c r="O12" s="78">
        <f>'a.チラシ（PC用）'!$D$5</f>
        <v>0</v>
      </c>
      <c r="P12" s="135">
        <f t="shared" si="3"/>
        <v>1</v>
      </c>
      <c r="Q12" s="110">
        <f t="shared" si="4"/>
        <v>1</v>
      </c>
    </row>
    <row r="13" spans="2:17">
      <c r="B13" s="94" t="s">
        <v>105</v>
      </c>
      <c r="C13" s="98">
        <v>57.316594743036489</v>
      </c>
      <c r="D13" s="98">
        <v>1.0866986082591839</v>
      </c>
      <c r="E13" s="98">
        <v>1.192951672670465</v>
      </c>
      <c r="F13" s="98">
        <v>1</v>
      </c>
      <c r="G13" s="79"/>
      <c r="H13" s="79">
        <v>1</v>
      </c>
      <c r="I13" s="83">
        <f t="shared" si="0"/>
        <v>1.192951672670465</v>
      </c>
      <c r="J13" s="83">
        <f t="shared" si="1"/>
        <v>1</v>
      </c>
      <c r="N13" s="79">
        <f t="shared" si="2"/>
        <v>1</v>
      </c>
      <c r="O13" s="78">
        <f>'a.チラシ（PC用）'!$D$5</f>
        <v>0</v>
      </c>
      <c r="P13" s="135">
        <f t="shared" si="3"/>
        <v>1</v>
      </c>
      <c r="Q13" s="110">
        <f t="shared" si="4"/>
        <v>1</v>
      </c>
    </row>
    <row r="14" spans="2:17">
      <c r="B14" s="94" t="s">
        <v>106</v>
      </c>
      <c r="C14" s="98">
        <v>37.295671505165423</v>
      </c>
      <c r="D14" s="98">
        <v>1.1100981767180953</v>
      </c>
      <c r="E14" s="98">
        <v>1.0971985526910903</v>
      </c>
      <c r="F14" s="98">
        <v>1</v>
      </c>
      <c r="G14" s="79"/>
      <c r="H14" s="79">
        <v>1</v>
      </c>
      <c r="I14" s="83">
        <f t="shared" si="0"/>
        <v>1.0971985526910903</v>
      </c>
      <c r="J14" s="83">
        <f t="shared" si="1"/>
        <v>1</v>
      </c>
      <c r="N14" s="79">
        <f t="shared" si="2"/>
        <v>1</v>
      </c>
      <c r="O14" s="78">
        <f>'a.チラシ（PC用）'!$D$5</f>
        <v>0</v>
      </c>
      <c r="P14" s="135">
        <f t="shared" si="3"/>
        <v>1</v>
      </c>
      <c r="Q14" s="110">
        <f t="shared" si="4"/>
        <v>1</v>
      </c>
    </row>
    <row r="15" spans="2:17">
      <c r="B15" s="94" t="s">
        <v>107</v>
      </c>
      <c r="C15" s="98">
        <v>39.047992676866741</v>
      </c>
      <c r="D15" s="98">
        <v>1.0820495646349633</v>
      </c>
      <c r="E15" s="98">
        <v>1.1122504708097931</v>
      </c>
      <c r="F15" s="98">
        <v>1</v>
      </c>
      <c r="G15" s="79"/>
      <c r="H15" s="79">
        <v>1</v>
      </c>
      <c r="I15" s="83">
        <f t="shared" si="0"/>
        <v>1.1122504708097931</v>
      </c>
      <c r="J15" s="83">
        <f t="shared" si="1"/>
        <v>1</v>
      </c>
      <c r="N15" s="79">
        <f t="shared" si="2"/>
        <v>1</v>
      </c>
      <c r="O15" s="78">
        <f>'a.チラシ（PC用）'!$D$5</f>
        <v>0</v>
      </c>
      <c r="P15" s="135">
        <f t="shared" si="3"/>
        <v>1</v>
      </c>
      <c r="Q15" s="110">
        <f t="shared" si="4"/>
        <v>1</v>
      </c>
    </row>
    <row r="16" spans="2:17">
      <c r="B16" s="94" t="s">
        <v>108</v>
      </c>
      <c r="C16" s="98">
        <v>22.950176539819537</v>
      </c>
      <c r="D16" s="98">
        <v>1.0467236467236485</v>
      </c>
      <c r="E16" s="98">
        <v>1.2766178266178263</v>
      </c>
      <c r="F16" s="98">
        <v>1</v>
      </c>
      <c r="G16" s="79"/>
      <c r="H16" s="79">
        <v>1</v>
      </c>
      <c r="I16" s="83">
        <f t="shared" si="0"/>
        <v>1.2766178266178263</v>
      </c>
      <c r="J16" s="83">
        <f t="shared" si="1"/>
        <v>1</v>
      </c>
      <c r="N16" s="79">
        <f t="shared" si="2"/>
        <v>1</v>
      </c>
      <c r="O16" s="78">
        <f>'a.チラシ（PC用）'!$D$5</f>
        <v>0</v>
      </c>
      <c r="P16" s="135">
        <f t="shared" si="3"/>
        <v>1</v>
      </c>
      <c r="Q16" s="110">
        <f t="shared" si="4"/>
        <v>1</v>
      </c>
    </row>
    <row r="17" spans="2:17">
      <c r="B17" s="94" t="s">
        <v>109</v>
      </c>
      <c r="C17" s="98">
        <v>19.929384072185172</v>
      </c>
      <c r="D17" s="98">
        <v>1.0236220472440953</v>
      </c>
      <c r="E17" s="98">
        <v>2.0818407960199052</v>
      </c>
      <c r="F17" s="98">
        <v>2</v>
      </c>
      <c r="G17" s="79"/>
      <c r="H17" s="79">
        <v>1</v>
      </c>
      <c r="I17" s="83">
        <f t="shared" si="0"/>
        <v>2.0818407960199052</v>
      </c>
      <c r="J17" s="83">
        <f t="shared" si="1"/>
        <v>2</v>
      </c>
      <c r="N17" s="79">
        <f t="shared" si="2"/>
        <v>1</v>
      </c>
      <c r="O17" s="78">
        <f>'a.チラシ（PC用）'!$D$5</f>
        <v>0</v>
      </c>
      <c r="P17" s="135">
        <f t="shared" si="3"/>
        <v>1</v>
      </c>
      <c r="Q17" s="110">
        <f t="shared" si="4"/>
        <v>2</v>
      </c>
    </row>
    <row r="18" spans="2:17">
      <c r="B18" s="94" t="s">
        <v>110</v>
      </c>
      <c r="C18" s="98">
        <v>7.3885183732182558</v>
      </c>
      <c r="D18" s="98">
        <v>1.0247787610619468</v>
      </c>
      <c r="E18" s="98">
        <v>2.507563025210084</v>
      </c>
      <c r="F18" s="98">
        <v>2</v>
      </c>
      <c r="G18" s="79"/>
      <c r="H18" s="79">
        <v>1</v>
      </c>
      <c r="I18" s="83">
        <f t="shared" si="0"/>
        <v>2.507563025210084</v>
      </c>
      <c r="J18" s="83">
        <f t="shared" si="1"/>
        <v>2</v>
      </c>
      <c r="N18" s="79">
        <f t="shared" si="2"/>
        <v>1</v>
      </c>
      <c r="O18" s="78">
        <f>'a.チラシ（PC用）'!$D$5</f>
        <v>0</v>
      </c>
      <c r="P18" s="135">
        <f t="shared" si="3"/>
        <v>1</v>
      </c>
      <c r="Q18" s="110">
        <f t="shared" si="4"/>
        <v>2</v>
      </c>
    </row>
    <row r="19" spans="2:17">
      <c r="B19" s="94" t="s">
        <v>112</v>
      </c>
      <c r="C19" s="98">
        <v>39.924153262717404</v>
      </c>
      <c r="D19" s="98">
        <v>1.1293809367834908</v>
      </c>
      <c r="E19" s="98">
        <v>0.85923880030372113</v>
      </c>
      <c r="F19" s="98">
        <v>0.5</v>
      </c>
      <c r="G19" s="79"/>
      <c r="H19" s="79">
        <v>1</v>
      </c>
      <c r="I19" s="83">
        <f t="shared" si="0"/>
        <v>0.85923880030372113</v>
      </c>
      <c r="J19" s="83">
        <f t="shared" si="1"/>
        <v>0.5</v>
      </c>
      <c r="N19" s="79">
        <f t="shared" si="2"/>
        <v>1</v>
      </c>
      <c r="O19" s="78">
        <f>'a.チラシ（PC用）'!$D$5</f>
        <v>0</v>
      </c>
      <c r="P19" s="135">
        <f t="shared" si="3"/>
        <v>1</v>
      </c>
      <c r="Q19" s="110">
        <f t="shared" si="4"/>
        <v>0.5</v>
      </c>
    </row>
    <row r="20" spans="2:17">
      <c r="B20" s="94" t="s">
        <v>113</v>
      </c>
      <c r="C20" s="98">
        <v>21.459395841506474</v>
      </c>
      <c r="D20" s="98">
        <v>1.3193174893357695</v>
      </c>
      <c r="E20" s="98">
        <v>10.198216737222253</v>
      </c>
      <c r="F20" s="98">
        <v>1</v>
      </c>
      <c r="G20" s="79"/>
      <c r="H20" s="79">
        <v>1</v>
      </c>
      <c r="I20" s="83">
        <f t="shared" si="0"/>
        <v>10.198216737222253</v>
      </c>
      <c r="J20" s="83">
        <f t="shared" si="1"/>
        <v>1</v>
      </c>
      <c r="N20" s="79">
        <f t="shared" si="2"/>
        <v>1</v>
      </c>
      <c r="O20" s="78">
        <f>'a.チラシ（PC用）'!$D$5</f>
        <v>0</v>
      </c>
      <c r="P20" s="135">
        <f t="shared" si="3"/>
        <v>1</v>
      </c>
      <c r="Q20" s="110">
        <f t="shared" si="4"/>
        <v>1</v>
      </c>
    </row>
    <row r="21" spans="2:17">
      <c r="B21" s="94" t="s">
        <v>116</v>
      </c>
      <c r="C21" s="98">
        <v>20.936314894729961</v>
      </c>
      <c r="D21" s="98">
        <v>1.0143660212367269</v>
      </c>
      <c r="E21" s="98">
        <v>11.271717171717176</v>
      </c>
      <c r="F21" s="98">
        <v>10</v>
      </c>
      <c r="G21" s="79"/>
      <c r="H21" s="79">
        <v>1</v>
      </c>
      <c r="I21" s="83">
        <f t="shared" si="0"/>
        <v>11.271717171717176</v>
      </c>
      <c r="J21" s="83">
        <f t="shared" si="1"/>
        <v>10</v>
      </c>
      <c r="N21" s="79">
        <f t="shared" si="2"/>
        <v>1</v>
      </c>
      <c r="O21" s="78">
        <f>'a.チラシ（PC用）'!$D$5</f>
        <v>0</v>
      </c>
      <c r="P21" s="135">
        <f t="shared" si="3"/>
        <v>1</v>
      </c>
      <c r="Q21" s="110">
        <f t="shared" si="4"/>
        <v>10</v>
      </c>
    </row>
    <row r="22" spans="2:17">
      <c r="B22" s="94" t="s">
        <v>117</v>
      </c>
      <c r="C22" s="98">
        <v>23.447103439257226</v>
      </c>
      <c r="D22" s="98">
        <v>1.0340211935303962</v>
      </c>
      <c r="E22" s="98">
        <v>5.3687929956222655</v>
      </c>
      <c r="F22" s="98">
        <v>1</v>
      </c>
      <c r="G22" s="79"/>
      <c r="H22" s="79">
        <v>1</v>
      </c>
      <c r="I22" s="83">
        <f t="shared" si="0"/>
        <v>5.3687929956222655</v>
      </c>
      <c r="J22" s="83">
        <f t="shared" si="1"/>
        <v>1</v>
      </c>
      <c r="N22" s="79">
        <f t="shared" si="2"/>
        <v>1</v>
      </c>
      <c r="O22" s="78">
        <f>'a.チラシ（PC用）'!$D$5</f>
        <v>0</v>
      </c>
      <c r="P22" s="135">
        <f t="shared" si="3"/>
        <v>1</v>
      </c>
      <c r="Q22" s="110">
        <f t="shared" si="4"/>
        <v>1</v>
      </c>
    </row>
    <row r="23" spans="2:17">
      <c r="B23" s="94" t="s">
        <v>122</v>
      </c>
      <c r="C23" s="98">
        <v>60.572773636720278</v>
      </c>
      <c r="D23" s="98">
        <v>3.2538860103626934</v>
      </c>
      <c r="E23" s="98">
        <v>0.35659664600781887</v>
      </c>
      <c r="F23" s="98">
        <v>0.33333333333333331</v>
      </c>
      <c r="G23" s="79"/>
      <c r="H23" s="89">
        <v>2</v>
      </c>
      <c r="I23" s="83">
        <f t="shared" si="0"/>
        <v>0.71319329201563775</v>
      </c>
      <c r="J23" s="83">
        <f t="shared" si="1"/>
        <v>0.66666666666666663</v>
      </c>
      <c r="N23" s="89">
        <f t="shared" si="2"/>
        <v>0.5</v>
      </c>
      <c r="O23" s="78">
        <f>'a.チラシ（PC用）'!$D$5</f>
        <v>0</v>
      </c>
      <c r="P23" s="135">
        <f t="shared" si="3"/>
        <v>0</v>
      </c>
      <c r="Q23" s="110">
        <f t="shared" si="4"/>
        <v>0</v>
      </c>
    </row>
    <row r="24" spans="2:17">
      <c r="B24" s="94" t="s">
        <v>123</v>
      </c>
      <c r="C24" s="98">
        <v>9.4939191839937234</v>
      </c>
      <c r="D24" s="98">
        <v>5.2369146005509668</v>
      </c>
      <c r="E24" s="98">
        <v>6.2046827062876604</v>
      </c>
      <c r="F24" s="98">
        <v>5</v>
      </c>
      <c r="G24" s="79"/>
      <c r="H24" s="89">
        <v>5</v>
      </c>
      <c r="I24" s="83">
        <f t="shared" si="0"/>
        <v>31.023413531438301</v>
      </c>
      <c r="J24" s="83">
        <f t="shared" si="1"/>
        <v>25</v>
      </c>
      <c r="N24" s="89">
        <f t="shared" si="2"/>
        <v>1.25</v>
      </c>
      <c r="O24" s="78">
        <f>'a.チラシ（PC用）'!$D$5</f>
        <v>0</v>
      </c>
      <c r="P24" s="135">
        <f t="shared" si="3"/>
        <v>0</v>
      </c>
      <c r="Q24" s="110">
        <f t="shared" si="4"/>
        <v>0</v>
      </c>
    </row>
    <row r="25" spans="2:17">
      <c r="B25" s="94" t="s">
        <v>124</v>
      </c>
      <c r="C25" s="98">
        <v>74.813652412710866</v>
      </c>
      <c r="D25" s="98">
        <v>2.9271106449921267</v>
      </c>
      <c r="E25" s="98">
        <v>0.55299573768551102</v>
      </c>
      <c r="F25" s="98">
        <v>1</v>
      </c>
      <c r="G25" s="79"/>
      <c r="H25" s="89">
        <v>1</v>
      </c>
      <c r="I25" s="83">
        <f t="shared" si="0"/>
        <v>0.55299573768551102</v>
      </c>
      <c r="J25" s="83">
        <f t="shared" si="1"/>
        <v>1</v>
      </c>
      <c r="N25" s="89">
        <f t="shared" si="2"/>
        <v>1</v>
      </c>
      <c r="O25" s="78">
        <f>'a.チラシ（PC用）'!$D$5</f>
        <v>0</v>
      </c>
      <c r="P25" s="135">
        <f t="shared" si="3"/>
        <v>1</v>
      </c>
      <c r="Q25" s="110">
        <f t="shared" si="4"/>
        <v>1</v>
      </c>
    </row>
    <row r="26" spans="2:17">
      <c r="B26" s="94" t="s">
        <v>125</v>
      </c>
      <c r="C26" s="98">
        <v>83.745259578919843</v>
      </c>
      <c r="D26" s="98">
        <v>19.449562773266688</v>
      </c>
      <c r="E26" s="98">
        <v>0.75304311007376212</v>
      </c>
      <c r="F26" s="98">
        <v>1</v>
      </c>
      <c r="G26" s="79"/>
      <c r="H26" s="89">
        <v>10</v>
      </c>
      <c r="I26" s="83">
        <f t="shared" si="0"/>
        <v>7.530431100737621</v>
      </c>
      <c r="J26" s="83">
        <f t="shared" si="1"/>
        <v>10</v>
      </c>
      <c r="N26" s="89">
        <f t="shared" si="2"/>
        <v>2.5</v>
      </c>
      <c r="O26" s="78">
        <f>'a.チラシ（PC用）'!$D$5</f>
        <v>0</v>
      </c>
      <c r="P26" s="135">
        <f t="shared" si="3"/>
        <v>0</v>
      </c>
      <c r="Q26" s="110">
        <f t="shared" si="4"/>
        <v>0</v>
      </c>
    </row>
    <row r="27" spans="2:17">
      <c r="B27" s="94" t="s">
        <v>126</v>
      </c>
      <c r="C27" s="98">
        <v>76.082123708643906</v>
      </c>
      <c r="D27" s="98">
        <v>12.16466139566862</v>
      </c>
      <c r="E27" s="98">
        <v>0.66628408157141672</v>
      </c>
      <c r="F27" s="98">
        <v>0.1</v>
      </c>
      <c r="G27" s="79"/>
      <c r="H27" s="89">
        <v>10</v>
      </c>
      <c r="I27" s="83">
        <f t="shared" si="0"/>
        <v>6.6628408157141674</v>
      </c>
      <c r="J27" s="83">
        <f t="shared" si="1"/>
        <v>1</v>
      </c>
      <c r="N27" s="89">
        <f t="shared" si="2"/>
        <v>2.5</v>
      </c>
      <c r="O27" s="78">
        <f>'a.チラシ（PC用）'!$D$5</f>
        <v>0</v>
      </c>
      <c r="P27" s="135">
        <f t="shared" si="3"/>
        <v>0</v>
      </c>
      <c r="Q27" s="110">
        <f t="shared" si="4"/>
        <v>0</v>
      </c>
    </row>
    <row r="28" spans="2:17">
      <c r="B28" s="94" t="s">
        <v>127</v>
      </c>
      <c r="C28" s="98">
        <v>38.158755067346675</v>
      </c>
      <c r="D28" s="98">
        <v>3.9002741603838249</v>
      </c>
      <c r="E28" s="98">
        <v>0.96862001490129979</v>
      </c>
      <c r="F28" s="98">
        <v>1</v>
      </c>
      <c r="G28" s="79"/>
      <c r="H28" s="89">
        <v>1</v>
      </c>
      <c r="I28" s="83">
        <f t="shared" si="0"/>
        <v>0.96862001490129979</v>
      </c>
      <c r="J28" s="83">
        <f t="shared" si="1"/>
        <v>1</v>
      </c>
      <c r="N28" s="89">
        <f t="shared" si="2"/>
        <v>1</v>
      </c>
      <c r="O28" s="78">
        <f>'a.チラシ（PC用）'!$D$5</f>
        <v>0</v>
      </c>
      <c r="P28" s="135">
        <f t="shared" si="3"/>
        <v>1</v>
      </c>
      <c r="Q28" s="110">
        <f t="shared" si="4"/>
        <v>1</v>
      </c>
    </row>
    <row r="29" spans="2:17">
      <c r="B29" s="94" t="s">
        <v>128</v>
      </c>
      <c r="C29" s="98">
        <v>78.279063685105271</v>
      </c>
      <c r="D29" s="98">
        <v>5.4692616104243061</v>
      </c>
      <c r="E29" s="98">
        <v>1.1871121753795342</v>
      </c>
      <c r="F29" s="98">
        <v>1</v>
      </c>
      <c r="G29" s="79"/>
      <c r="H29" s="89">
        <v>5</v>
      </c>
      <c r="I29" s="83">
        <f t="shared" si="0"/>
        <v>5.9355608768976706</v>
      </c>
      <c r="J29" s="83">
        <f t="shared" si="1"/>
        <v>5</v>
      </c>
      <c r="N29" s="89">
        <f t="shared" si="2"/>
        <v>1.25</v>
      </c>
      <c r="O29" s="78">
        <f>'a.チラシ（PC用）'!$D$5</f>
        <v>0</v>
      </c>
      <c r="P29" s="135">
        <f t="shared" si="3"/>
        <v>0</v>
      </c>
      <c r="Q29" s="110">
        <f t="shared" si="4"/>
        <v>0</v>
      </c>
    </row>
    <row r="30" spans="2:17">
      <c r="B30" s="94" t="s">
        <v>129</v>
      </c>
      <c r="C30" s="98">
        <v>91.59147378056754</v>
      </c>
      <c r="D30" s="98">
        <v>5.0017133066819097</v>
      </c>
      <c r="E30" s="98">
        <v>0.90429225566509663</v>
      </c>
      <c r="F30" s="98">
        <v>1</v>
      </c>
      <c r="G30" s="79"/>
      <c r="H30" s="89">
        <v>1</v>
      </c>
      <c r="I30" s="83">
        <f t="shared" si="0"/>
        <v>0.90429225566509663</v>
      </c>
      <c r="J30" s="83">
        <f t="shared" si="1"/>
        <v>1</v>
      </c>
      <c r="N30" s="89">
        <f t="shared" si="2"/>
        <v>1</v>
      </c>
      <c r="O30" s="78">
        <f>'a.チラシ（PC用）'!$D$5</f>
        <v>0</v>
      </c>
      <c r="P30" s="135">
        <f t="shared" si="3"/>
        <v>1</v>
      </c>
      <c r="Q30" s="110">
        <f t="shared" si="4"/>
        <v>1</v>
      </c>
    </row>
    <row r="31" spans="2:17">
      <c r="B31" s="94" t="s">
        <v>154</v>
      </c>
      <c r="C31" s="98">
        <v>94.481496011507787</v>
      </c>
      <c r="D31" s="98">
        <v>1.0422145328719743</v>
      </c>
      <c r="E31" s="98">
        <v>7.838637833873193</v>
      </c>
      <c r="F31" s="98">
        <v>5</v>
      </c>
      <c r="G31" s="79"/>
      <c r="H31" s="88">
        <v>1</v>
      </c>
      <c r="I31" s="83">
        <f t="shared" si="0"/>
        <v>7.838637833873193</v>
      </c>
      <c r="J31" s="83">
        <f t="shared" si="1"/>
        <v>5</v>
      </c>
      <c r="N31" s="88">
        <f t="shared" si="2"/>
        <v>1</v>
      </c>
      <c r="O31" s="78">
        <f>'a.チラシ（PC用）'!$D$5</f>
        <v>0</v>
      </c>
      <c r="P31" s="135">
        <f t="shared" si="3"/>
        <v>1</v>
      </c>
      <c r="Q31" s="110">
        <f t="shared" si="4"/>
        <v>5</v>
      </c>
    </row>
    <row r="32" spans="2:17">
      <c r="B32" s="94" t="s">
        <v>155</v>
      </c>
      <c r="C32" s="98">
        <v>82.032169478226763</v>
      </c>
      <c r="D32" s="98">
        <v>1.4823848238482404</v>
      </c>
      <c r="E32" s="98">
        <v>3.0873302433726351</v>
      </c>
      <c r="F32" s="98">
        <v>3</v>
      </c>
      <c r="G32" s="79"/>
      <c r="H32" s="79">
        <v>1</v>
      </c>
      <c r="I32" s="83">
        <f t="shared" si="0"/>
        <v>3.0873302433726351</v>
      </c>
      <c r="J32" s="83">
        <f t="shared" si="1"/>
        <v>3</v>
      </c>
      <c r="N32" s="79">
        <f t="shared" si="2"/>
        <v>1</v>
      </c>
      <c r="O32" s="78">
        <f>'a.チラシ（PC用）'!$D$5</f>
        <v>0</v>
      </c>
      <c r="P32" s="135">
        <f t="shared" si="3"/>
        <v>1</v>
      </c>
      <c r="Q32" s="110">
        <f t="shared" si="4"/>
        <v>3</v>
      </c>
    </row>
    <row r="33" spans="2:18">
      <c r="B33" s="94" t="s">
        <v>176</v>
      </c>
      <c r="C33" s="98">
        <v>88.662220478619076</v>
      </c>
      <c r="D33" s="98">
        <v>1.3519174041297946</v>
      </c>
      <c r="E33" s="98">
        <v>0.81861619441164912</v>
      </c>
      <c r="F33" s="98">
        <v>1</v>
      </c>
      <c r="G33" s="79"/>
      <c r="H33" s="88">
        <v>1</v>
      </c>
      <c r="I33" s="83">
        <f t="shared" si="0"/>
        <v>0.81861619441164912</v>
      </c>
      <c r="J33" s="83">
        <f t="shared" si="1"/>
        <v>1</v>
      </c>
      <c r="N33" s="88">
        <f t="shared" si="2"/>
        <v>1</v>
      </c>
      <c r="O33" s="78">
        <f>'a.チラシ（PC用）'!$D$5</f>
        <v>0</v>
      </c>
      <c r="P33" s="135">
        <f t="shared" si="3"/>
        <v>1</v>
      </c>
      <c r="Q33" s="110">
        <f t="shared" si="4"/>
        <v>1</v>
      </c>
    </row>
    <row r="34" spans="2:18">
      <c r="B34" s="94" t="s">
        <v>178</v>
      </c>
      <c r="C34" s="98">
        <v>46.868052831175625</v>
      </c>
      <c r="D34" s="98">
        <v>1.2938058035714315</v>
      </c>
      <c r="E34" s="98">
        <v>1.2751420454545435</v>
      </c>
      <c r="F34" s="98">
        <v>1</v>
      </c>
      <c r="G34" s="79"/>
      <c r="H34" s="88">
        <v>1</v>
      </c>
      <c r="I34" s="83">
        <f t="shared" si="0"/>
        <v>1.2751420454545435</v>
      </c>
      <c r="J34" s="83">
        <f t="shared" si="1"/>
        <v>1</v>
      </c>
      <c r="N34" s="88">
        <f t="shared" si="2"/>
        <v>1</v>
      </c>
      <c r="O34" s="78">
        <f>'a.チラシ（PC用）'!$D$5</f>
        <v>0</v>
      </c>
      <c r="P34" s="135">
        <f t="shared" si="3"/>
        <v>1</v>
      </c>
      <c r="Q34" s="110">
        <f t="shared" si="4"/>
        <v>1</v>
      </c>
    </row>
    <row r="35" spans="2:18">
      <c r="B35" s="94" t="s">
        <v>179</v>
      </c>
      <c r="C35" s="98">
        <v>53.851183470642084</v>
      </c>
      <c r="D35" s="98">
        <v>1.0920349684312733</v>
      </c>
      <c r="E35" s="98">
        <v>0.79839502373835169</v>
      </c>
      <c r="F35" s="98">
        <v>1</v>
      </c>
      <c r="G35" s="79"/>
      <c r="H35" s="88">
        <v>1</v>
      </c>
      <c r="I35" s="83">
        <f t="shared" si="0"/>
        <v>0.79839502373835169</v>
      </c>
      <c r="J35" s="83">
        <f t="shared" si="1"/>
        <v>1</v>
      </c>
      <c r="N35" s="88">
        <f t="shared" si="2"/>
        <v>1</v>
      </c>
      <c r="O35" s="78">
        <f>'a.チラシ（PC用）'!$D$5</f>
        <v>0</v>
      </c>
      <c r="P35" s="135">
        <f t="shared" si="3"/>
        <v>1</v>
      </c>
      <c r="Q35" s="110">
        <f t="shared" si="4"/>
        <v>1</v>
      </c>
    </row>
    <row r="36" spans="2:18">
      <c r="B36" s="94" t="s">
        <v>183</v>
      </c>
      <c r="C36" s="98">
        <v>55.328887145285734</v>
      </c>
      <c r="D36" s="98">
        <v>1.3273457811392091</v>
      </c>
      <c r="E36" s="98">
        <v>7.1411221693350742</v>
      </c>
      <c r="F36" s="98">
        <v>5</v>
      </c>
      <c r="G36" s="79"/>
      <c r="H36" s="88">
        <v>1</v>
      </c>
      <c r="I36" s="83">
        <f t="shared" si="0"/>
        <v>7.1411221693350742</v>
      </c>
      <c r="J36" s="83">
        <f t="shared" si="1"/>
        <v>5</v>
      </c>
      <c r="N36" s="88">
        <f t="shared" si="2"/>
        <v>1</v>
      </c>
      <c r="O36" s="78">
        <f>'a.チラシ（PC用）'!$D$5</f>
        <v>0</v>
      </c>
      <c r="P36" s="135">
        <f t="shared" si="3"/>
        <v>1</v>
      </c>
      <c r="Q36" s="110">
        <f t="shared" si="4"/>
        <v>5</v>
      </c>
    </row>
    <row r="37" spans="2:18">
      <c r="B37" s="94" t="s">
        <v>350</v>
      </c>
      <c r="C37" s="98">
        <v>87.354518111677777</v>
      </c>
      <c r="D37" s="98">
        <v>27.75733532934132</v>
      </c>
      <c r="E37" s="98">
        <v>0.15436527640580627</v>
      </c>
      <c r="F37" s="98">
        <v>0.1</v>
      </c>
      <c r="G37" s="79"/>
      <c r="H37" s="79">
        <v>20</v>
      </c>
      <c r="I37" s="83">
        <f t="shared" si="0"/>
        <v>3.0873055281161257</v>
      </c>
      <c r="J37" s="83">
        <f t="shared" si="1"/>
        <v>2</v>
      </c>
      <c r="N37" s="79">
        <f t="shared" si="2"/>
        <v>5</v>
      </c>
      <c r="O37" s="78">
        <f>'a.チラシ（PC用）'!$D$5</f>
        <v>0</v>
      </c>
      <c r="P37" s="135">
        <f t="shared" si="3"/>
        <v>0</v>
      </c>
      <c r="Q37" s="110">
        <f t="shared" si="4"/>
        <v>0</v>
      </c>
    </row>
    <row r="40" spans="2:18">
      <c r="H40" s="259" t="s">
        <v>470</v>
      </c>
      <c r="I40" s="259"/>
      <c r="J40" s="259"/>
      <c r="N40" s="263" t="s">
        <v>480</v>
      </c>
      <c r="O40" s="264"/>
      <c r="P40" s="264"/>
      <c r="Q40" s="264"/>
    </row>
    <row r="41" spans="2:18">
      <c r="H41" s="79"/>
      <c r="I41" s="79" t="s">
        <v>44</v>
      </c>
      <c r="J41" s="79" t="s">
        <v>402</v>
      </c>
      <c r="N41" s="79"/>
      <c r="O41" s="79"/>
      <c r="P41" s="79"/>
      <c r="Q41" s="79" t="s">
        <v>478</v>
      </c>
      <c r="R41" s="125" t="s">
        <v>481</v>
      </c>
    </row>
    <row r="42" spans="2:18">
      <c r="H42" s="84" t="s">
        <v>404</v>
      </c>
      <c r="I42" s="116">
        <f>ROUND(SUM(I5),0)</f>
        <v>19</v>
      </c>
      <c r="J42" s="116">
        <f>ROUND(SUM(J5),0)</f>
        <v>20</v>
      </c>
      <c r="N42" s="84" t="s">
        <v>404</v>
      </c>
      <c r="O42" s="116"/>
      <c r="P42" s="116"/>
      <c r="Q42" s="116">
        <f>ROUND(SUM(Q5),0)</f>
        <v>0</v>
      </c>
      <c r="R42" s="78" t="b">
        <f>J42=Q42</f>
        <v>0</v>
      </c>
    </row>
    <row r="43" spans="2:18">
      <c r="H43" s="85" t="s">
        <v>408</v>
      </c>
      <c r="I43" s="116">
        <f>ROUND(SUM(I8:I9),0)</f>
        <v>19</v>
      </c>
      <c r="J43" s="116">
        <f>ROUND(SUM(J8:J9),0)</f>
        <v>20</v>
      </c>
      <c r="N43" s="85" t="s">
        <v>408</v>
      </c>
      <c r="O43" s="116"/>
      <c r="P43" s="116"/>
      <c r="Q43" s="116">
        <f>ROUND(SUM(Q8:Q9),0)</f>
        <v>20</v>
      </c>
      <c r="R43" s="78" t="b">
        <f t="shared" ref="R43:R47" si="5">J43=Q43</f>
        <v>1</v>
      </c>
    </row>
    <row r="44" spans="2:18" ht="63">
      <c r="H44" s="120" t="s">
        <v>413</v>
      </c>
      <c r="I44" s="116">
        <f>ROUND(SUM(I23:I30),0)</f>
        <v>54</v>
      </c>
      <c r="J44" s="116">
        <f>ROUND(SUM(J23:J30),0)</f>
        <v>45</v>
      </c>
      <c r="N44" s="120" t="s">
        <v>413</v>
      </c>
      <c r="O44" s="116"/>
      <c r="P44" s="116"/>
      <c r="Q44" s="116">
        <f>ROUND(SUM(Q23:Q30),0)</f>
        <v>3</v>
      </c>
      <c r="R44" s="78" t="b">
        <f t="shared" si="5"/>
        <v>0</v>
      </c>
    </row>
    <row r="45" spans="2:18">
      <c r="H45" s="86" t="s">
        <v>417</v>
      </c>
      <c r="I45" s="116">
        <f>ROUND(SUM(I7),0)</f>
        <v>13</v>
      </c>
      <c r="J45" s="116">
        <f>ROUND(SUM(J7),0)</f>
        <v>5</v>
      </c>
      <c r="N45" s="86" t="s">
        <v>417</v>
      </c>
      <c r="O45" s="116"/>
      <c r="P45" s="116"/>
      <c r="Q45" s="116">
        <f>ROUND(SUM(Q7),0)</f>
        <v>5</v>
      </c>
      <c r="R45" s="78" t="b">
        <f t="shared" si="5"/>
        <v>1</v>
      </c>
    </row>
    <row r="46" spans="2:18" ht="50.4">
      <c r="H46" s="129" t="s">
        <v>421</v>
      </c>
      <c r="I46" s="116">
        <f>ROUND(SUM(I31,I33:I36),0)</f>
        <v>18</v>
      </c>
      <c r="J46" s="116">
        <f>ROUND(SUM(J31,J33:J36),0)</f>
        <v>13</v>
      </c>
      <c r="N46" s="129" t="s">
        <v>421</v>
      </c>
      <c r="O46" s="116"/>
      <c r="P46" s="116"/>
      <c r="Q46" s="116">
        <f>ROUND(SUM(Q31,Q33:Q36),0)</f>
        <v>13</v>
      </c>
      <c r="R46" s="78" t="b">
        <f t="shared" si="5"/>
        <v>1</v>
      </c>
    </row>
    <row r="47" spans="2:18" ht="126">
      <c r="H47" s="122" t="s">
        <v>425</v>
      </c>
      <c r="I47" s="116">
        <f>ROUND(SUM(I10:I22,I6,I32,I37),0)</f>
        <v>48</v>
      </c>
      <c r="J47" s="116">
        <f>ROUND(SUM(J10:J22,J6,J32,J37),0)</f>
        <v>31</v>
      </c>
      <c r="N47" s="122" t="s">
        <v>425</v>
      </c>
      <c r="O47" s="116"/>
      <c r="P47" s="116"/>
      <c r="Q47" s="116">
        <f>ROUND(SUM(Q10:Q22,Q6,Q32,Q37),0)</f>
        <v>29</v>
      </c>
      <c r="R47" s="78" t="b">
        <f t="shared" si="5"/>
        <v>0</v>
      </c>
    </row>
    <row r="48" spans="2:18" ht="13.2" thickBot="1">
      <c r="H48" s="123"/>
      <c r="I48" s="123"/>
      <c r="J48" s="123"/>
      <c r="N48" s="123"/>
      <c r="O48" s="123"/>
      <c r="P48" s="123"/>
      <c r="Q48" s="123"/>
    </row>
    <row r="49" spans="8:17" ht="13.2" thickTop="1">
      <c r="H49" s="79"/>
      <c r="I49" s="116">
        <f>+SUM(I42:I48)</f>
        <v>171</v>
      </c>
      <c r="J49" s="118">
        <f>+SUM(J42:J48)</f>
        <v>134</v>
      </c>
      <c r="N49" s="79"/>
      <c r="O49" s="116"/>
      <c r="P49" s="118"/>
      <c r="Q49" s="118">
        <f>+SUM(Q42:Q48)</f>
        <v>70</v>
      </c>
    </row>
  </sheetData>
  <mergeCells count="4">
    <mergeCell ref="H3:J3"/>
    <mergeCell ref="H40:J40"/>
    <mergeCell ref="N3:Q3"/>
    <mergeCell ref="N40:Q40"/>
  </mergeCells>
  <phoneticPr fontId="1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2:R79"/>
  <sheetViews>
    <sheetView topLeftCell="C39" zoomScale="85" zoomScaleNormal="85" workbookViewId="0">
      <selection activeCell="N26" sqref="N26:U26"/>
    </sheetView>
  </sheetViews>
  <sheetFormatPr defaultColWidth="9" defaultRowHeight="12.6"/>
  <cols>
    <col min="1" max="1" width="9" style="78"/>
    <col min="2" max="2" width="59" style="78" bestFit="1" customWidth="1"/>
    <col min="3" max="7" width="9" style="78"/>
    <col min="8" max="8" width="22.77734375" style="78" customWidth="1"/>
    <col min="9" max="10" width="9" style="78"/>
    <col min="11" max="11" width="2.109375" style="78" customWidth="1"/>
    <col min="12" max="12" width="12.6640625" style="78" bestFit="1" customWidth="1"/>
    <col min="13" max="13" width="2.109375" style="78" customWidth="1"/>
    <col min="14" max="14" width="22.33203125" style="78" customWidth="1"/>
    <col min="15" max="16384" width="9" style="78"/>
  </cols>
  <sheetData>
    <row r="2" spans="2:17">
      <c r="B2" s="134" t="s">
        <v>489</v>
      </c>
    </row>
    <row r="3" spans="2:17" ht="63">
      <c r="B3" s="91" t="s">
        <v>469</v>
      </c>
      <c r="C3" s="92" t="s">
        <v>35</v>
      </c>
      <c r="D3" s="93" t="s">
        <v>36</v>
      </c>
      <c r="E3" s="92" t="s">
        <v>37</v>
      </c>
      <c r="F3" s="92" t="s">
        <v>38</v>
      </c>
      <c r="G3" s="79"/>
      <c r="H3" s="269" t="s">
        <v>41</v>
      </c>
      <c r="I3" s="269"/>
      <c r="J3" s="269"/>
      <c r="L3" s="133" t="s">
        <v>482</v>
      </c>
      <c r="N3" s="270" t="s">
        <v>473</v>
      </c>
      <c r="O3" s="269"/>
      <c r="P3" s="269"/>
      <c r="Q3" s="269"/>
    </row>
    <row r="4" spans="2:17">
      <c r="B4" s="91"/>
      <c r="C4" s="92"/>
      <c r="D4" s="93"/>
      <c r="E4" s="92"/>
      <c r="F4" s="92"/>
      <c r="G4" s="79"/>
      <c r="H4" s="80" t="s">
        <v>43</v>
      </c>
      <c r="I4" s="81" t="s">
        <v>44</v>
      </c>
      <c r="J4" s="81" t="s">
        <v>38</v>
      </c>
      <c r="L4" s="134">
        <v>2</v>
      </c>
      <c r="N4" s="132" t="s">
        <v>474</v>
      </c>
      <c r="O4" s="125" t="s">
        <v>475</v>
      </c>
      <c r="P4" s="125" t="s">
        <v>477</v>
      </c>
      <c r="Q4" s="125" t="s">
        <v>3</v>
      </c>
    </row>
    <row r="5" spans="2:17">
      <c r="B5" s="94" t="s">
        <v>52</v>
      </c>
      <c r="C5" s="98">
        <v>66.705897737674903</v>
      </c>
      <c r="D5" s="98">
        <v>2.1689864732405431</v>
      </c>
      <c r="E5" s="98">
        <v>3.6206077835725905</v>
      </c>
      <c r="F5" s="98">
        <v>1</v>
      </c>
      <c r="G5" s="79"/>
      <c r="H5" s="84">
        <v>2</v>
      </c>
      <c r="I5" s="83">
        <f>E5*H5</f>
        <v>7.241215567145181</v>
      </c>
      <c r="J5" s="83">
        <f>F5*H5</f>
        <v>2</v>
      </c>
      <c r="N5" s="84">
        <f>IF(H5=1,H5,H5/$L$4)</f>
        <v>1</v>
      </c>
      <c r="O5" s="78">
        <f>'a.チラシ（PC用）'!$U$5</f>
        <v>0</v>
      </c>
      <c r="P5" s="135">
        <f>IF(H5=1,H5,N5*O5)</f>
        <v>0</v>
      </c>
      <c r="Q5" s="110">
        <f>IF('a.チラシ（PC用）'!$U$5=0,0,F5*P5)</f>
        <v>0</v>
      </c>
    </row>
    <row r="6" spans="2:17">
      <c r="B6" s="94" t="s">
        <v>54</v>
      </c>
      <c r="C6" s="98">
        <v>40.238001830783318</v>
      </c>
      <c r="D6" s="98">
        <v>1.5879103022424428</v>
      </c>
      <c r="E6" s="98">
        <v>4.9464017521902388</v>
      </c>
      <c r="F6" s="98">
        <v>5</v>
      </c>
      <c r="G6" s="79"/>
      <c r="H6" s="84">
        <v>2</v>
      </c>
      <c r="I6" s="83">
        <f>E6*H6</f>
        <v>9.8928035043804776</v>
      </c>
      <c r="J6" s="83">
        <f>F6*H6</f>
        <v>10</v>
      </c>
      <c r="N6" s="84">
        <f>IF(H6=1,H6,H6/$L$4)</f>
        <v>1</v>
      </c>
      <c r="O6" s="78">
        <f>'a.チラシ（PC用）'!$U$5</f>
        <v>0</v>
      </c>
      <c r="P6" s="135">
        <f>IF(H6=1,H6,N6*O6)</f>
        <v>0</v>
      </c>
      <c r="Q6" s="110">
        <f>IF('a.チラシ（PC用）'!$U$5=0,0,F6*P6)</f>
        <v>0</v>
      </c>
    </row>
    <row r="7" spans="2:17">
      <c r="B7" s="94" t="s">
        <v>56</v>
      </c>
      <c r="C7" s="98">
        <v>46.174970576696744</v>
      </c>
      <c r="D7" s="98">
        <v>1.8920985556499592</v>
      </c>
      <c r="E7" s="98">
        <v>0.89477117510385085</v>
      </c>
      <c r="F7" s="98">
        <v>0.5</v>
      </c>
      <c r="G7" s="79"/>
      <c r="H7" s="84">
        <v>2</v>
      </c>
      <c r="I7" s="83">
        <f>E7*H7</f>
        <v>1.7895423502077017</v>
      </c>
      <c r="J7" s="83">
        <f>F7*H7</f>
        <v>1</v>
      </c>
      <c r="N7" s="84">
        <f>IF(H7=1,H7,H7/$L$4)</f>
        <v>1</v>
      </c>
      <c r="O7" s="78">
        <f>'a.チラシ（PC用）'!$U$5</f>
        <v>0</v>
      </c>
      <c r="P7" s="135">
        <f>IF(H7=1,H7,N7*O7)</f>
        <v>0</v>
      </c>
      <c r="Q7" s="110">
        <f>IF('a.チラシ（PC用）'!$U$5=0,0,F7*P7)</f>
        <v>0</v>
      </c>
    </row>
    <row r="8" spans="2:17">
      <c r="B8" s="94" t="s">
        <v>57</v>
      </c>
      <c r="C8" s="98">
        <v>53.01425395579966</v>
      </c>
      <c r="D8" s="98">
        <v>1.7757770103601382</v>
      </c>
      <c r="E8" s="98">
        <v>4.9364773495605263</v>
      </c>
      <c r="F8" s="98">
        <v>5</v>
      </c>
      <c r="G8" s="79"/>
      <c r="H8" s="85">
        <v>2</v>
      </c>
      <c r="I8" s="83">
        <f t="shared" ref="I8:I67" si="0">E8*H8</f>
        <v>9.8729546991210526</v>
      </c>
      <c r="J8" s="83">
        <f t="shared" ref="J8:J67" si="1">F8*H8</f>
        <v>10</v>
      </c>
      <c r="K8" s="131" t="s">
        <v>472</v>
      </c>
      <c r="M8" s="131"/>
      <c r="N8" s="85">
        <f t="shared" ref="N8:N67" si="2">IF(H8=1,H8,H8/$L$4)</f>
        <v>1</v>
      </c>
      <c r="O8" s="78">
        <f>'a.チラシ（PC用）'!$U$5</f>
        <v>0</v>
      </c>
      <c r="P8" s="135">
        <f t="shared" ref="P8:P67" si="3">IF(H8=1,H8,N8*O8)</f>
        <v>0</v>
      </c>
      <c r="Q8" s="110">
        <f>IF('a.チラシ（PC用）'!$U$5=0,0,F8*P8)</f>
        <v>0</v>
      </c>
    </row>
    <row r="9" spans="2:17">
      <c r="B9" s="94" t="s">
        <v>61</v>
      </c>
      <c r="C9" s="98">
        <v>96.325356348894985</v>
      </c>
      <c r="D9" s="98">
        <v>12.937143632907949</v>
      </c>
      <c r="E9" s="98">
        <v>3.0432475955211342</v>
      </c>
      <c r="F9" s="98">
        <v>1</v>
      </c>
      <c r="G9" s="79"/>
      <c r="H9" s="79">
        <v>2</v>
      </c>
      <c r="I9" s="83">
        <f t="shared" si="0"/>
        <v>6.0864951910422684</v>
      </c>
      <c r="J9" s="83">
        <f t="shared" si="1"/>
        <v>2</v>
      </c>
      <c r="N9" s="79">
        <f t="shared" si="2"/>
        <v>1</v>
      </c>
      <c r="O9" s="78">
        <f>'a.チラシ（PC用）'!$U$5</f>
        <v>0</v>
      </c>
      <c r="P9" s="135">
        <f t="shared" si="3"/>
        <v>0</v>
      </c>
      <c r="Q9" s="110">
        <f>IF('a.チラシ（PC用）'!$U$5=0,0,F9*P9)</f>
        <v>0</v>
      </c>
    </row>
    <row r="10" spans="2:17">
      <c r="B10" s="94" t="s">
        <v>64</v>
      </c>
      <c r="C10" s="98">
        <v>83.39217993984569</v>
      </c>
      <c r="D10" s="98">
        <v>3.1486592441586927</v>
      </c>
      <c r="E10" s="98">
        <v>0.95588267529044957</v>
      </c>
      <c r="F10" s="98">
        <v>0.5</v>
      </c>
      <c r="G10" s="79"/>
      <c r="H10" s="79">
        <v>1</v>
      </c>
      <c r="I10" s="83">
        <f t="shared" si="0"/>
        <v>0.95588267529044957</v>
      </c>
      <c r="J10" s="83">
        <f t="shared" si="1"/>
        <v>0.5</v>
      </c>
      <c r="N10" s="79">
        <f t="shared" si="2"/>
        <v>1</v>
      </c>
      <c r="O10" s="78">
        <f>'a.チラシ（PC用）'!$U$5</f>
        <v>0</v>
      </c>
      <c r="P10" s="135">
        <f t="shared" si="3"/>
        <v>1</v>
      </c>
      <c r="Q10" s="110">
        <f>IF('a.チラシ（PC用）'!$U$5=0,0,F10*P10)</f>
        <v>0</v>
      </c>
    </row>
    <row r="11" spans="2:17">
      <c r="B11" s="94" t="s">
        <v>67</v>
      </c>
      <c r="C11" s="98">
        <v>89.721459395841507</v>
      </c>
      <c r="D11" s="98">
        <v>3.8673662731380318</v>
      </c>
      <c r="E11" s="98">
        <v>0.29183759369252527</v>
      </c>
      <c r="F11" s="98">
        <v>0.2</v>
      </c>
      <c r="G11" s="79"/>
      <c r="H11" s="79">
        <v>1</v>
      </c>
      <c r="I11" s="83">
        <f t="shared" si="0"/>
        <v>0.29183759369252527</v>
      </c>
      <c r="J11" s="83">
        <f t="shared" si="1"/>
        <v>0.2</v>
      </c>
      <c r="N11" s="79">
        <f t="shared" si="2"/>
        <v>1</v>
      </c>
      <c r="O11" s="78">
        <f>'a.チラシ（PC用）'!$U$5</f>
        <v>0</v>
      </c>
      <c r="P11" s="135">
        <f t="shared" si="3"/>
        <v>1</v>
      </c>
      <c r="Q11" s="110">
        <f>IF('a.チラシ（PC用）'!$U$5=0,0,F11*P11)</f>
        <v>0</v>
      </c>
    </row>
    <row r="12" spans="2:17">
      <c r="B12" s="94" t="s">
        <v>72</v>
      </c>
      <c r="C12" s="98">
        <v>59.801229240224927</v>
      </c>
      <c r="D12" s="98">
        <v>2.3061447627378051</v>
      </c>
      <c r="E12" s="98">
        <v>4.3245510305087143</v>
      </c>
      <c r="F12" s="98">
        <v>5</v>
      </c>
      <c r="G12" s="79"/>
      <c r="H12" s="79">
        <v>1</v>
      </c>
      <c r="I12" s="83">
        <f t="shared" si="0"/>
        <v>4.3245510305087143</v>
      </c>
      <c r="J12" s="83">
        <f t="shared" si="1"/>
        <v>5</v>
      </c>
      <c r="N12" s="79">
        <f t="shared" si="2"/>
        <v>1</v>
      </c>
      <c r="O12" s="78">
        <f>'a.チラシ（PC用）'!$U$5</f>
        <v>0</v>
      </c>
      <c r="P12" s="135">
        <f t="shared" si="3"/>
        <v>1</v>
      </c>
      <c r="Q12" s="110">
        <f>IF('a.チラシ（PC用）'!$U$5=0,0,F12*P12)</f>
        <v>0</v>
      </c>
    </row>
    <row r="13" spans="2:17">
      <c r="B13" s="94" t="s">
        <v>80</v>
      </c>
      <c r="C13" s="98">
        <v>21.629397149208842</v>
      </c>
      <c r="D13" s="98">
        <v>1.1469165659008471</v>
      </c>
      <c r="E13" s="98">
        <v>14.343931623931624</v>
      </c>
      <c r="F13" s="98">
        <v>10</v>
      </c>
      <c r="G13" s="79"/>
      <c r="H13" s="79">
        <v>1</v>
      </c>
      <c r="I13" s="83">
        <f t="shared" si="0"/>
        <v>14.343931623931624</v>
      </c>
      <c r="J13" s="83">
        <f t="shared" si="1"/>
        <v>10</v>
      </c>
      <c r="N13" s="79">
        <f t="shared" si="2"/>
        <v>1</v>
      </c>
      <c r="O13" s="78">
        <f>'a.チラシ（PC用）'!$U$5</f>
        <v>0</v>
      </c>
      <c r="P13" s="135">
        <f t="shared" si="3"/>
        <v>1</v>
      </c>
      <c r="Q13" s="110">
        <f>IF('a.チラシ（PC用）'!$U$5=0,0,F13*P13)</f>
        <v>0</v>
      </c>
    </row>
    <row r="14" spans="2:17">
      <c r="B14" s="94" t="s">
        <v>81</v>
      </c>
      <c r="C14" s="98">
        <v>32.169478226755587</v>
      </c>
      <c r="D14" s="98">
        <v>1.1252032520325184</v>
      </c>
      <c r="E14" s="98">
        <v>19.928180205833019</v>
      </c>
      <c r="F14" s="98">
        <v>10</v>
      </c>
      <c r="G14" s="79"/>
      <c r="H14" s="79">
        <v>1</v>
      </c>
      <c r="I14" s="83">
        <f t="shared" si="0"/>
        <v>19.928180205833019</v>
      </c>
      <c r="J14" s="83">
        <f t="shared" si="1"/>
        <v>10</v>
      </c>
      <c r="N14" s="79">
        <f t="shared" si="2"/>
        <v>1</v>
      </c>
      <c r="O14" s="78">
        <f>'a.チラシ（PC用）'!$U$5</f>
        <v>0</v>
      </c>
      <c r="P14" s="135">
        <f t="shared" si="3"/>
        <v>1</v>
      </c>
      <c r="Q14" s="110">
        <f>IF('a.チラシ（PC用）'!$U$5=0,0,F14*P14)</f>
        <v>0</v>
      </c>
    </row>
    <row r="15" spans="2:17">
      <c r="B15" s="94" t="s">
        <v>87</v>
      </c>
      <c r="C15" s="98">
        <v>59.918922453249643</v>
      </c>
      <c r="D15" s="98">
        <v>7.0395024006983835</v>
      </c>
      <c r="E15" s="98">
        <v>0.43367920957207989</v>
      </c>
      <c r="F15" s="98">
        <v>0.2</v>
      </c>
      <c r="G15" s="79"/>
      <c r="H15" s="79">
        <v>1</v>
      </c>
      <c r="I15" s="83">
        <f t="shared" si="0"/>
        <v>0.43367920957207989</v>
      </c>
      <c r="J15" s="83">
        <f t="shared" si="1"/>
        <v>0.2</v>
      </c>
      <c r="N15" s="79">
        <f t="shared" si="2"/>
        <v>1</v>
      </c>
      <c r="O15" s="78">
        <f>'a.チラシ（PC用）'!$U$5</f>
        <v>0</v>
      </c>
      <c r="P15" s="135">
        <f t="shared" si="3"/>
        <v>1</v>
      </c>
      <c r="Q15" s="110">
        <f>IF('a.チラシ（PC用）'!$U$5=0,0,F15*P15)</f>
        <v>0</v>
      </c>
    </row>
    <row r="16" spans="2:17">
      <c r="B16" s="94" t="s">
        <v>88</v>
      </c>
      <c r="C16" s="98">
        <v>47.456518896299201</v>
      </c>
      <c r="D16" s="98">
        <v>3.6616147699090673</v>
      </c>
      <c r="E16" s="98">
        <v>0.32720705102597197</v>
      </c>
      <c r="F16" s="98">
        <v>0.2</v>
      </c>
      <c r="G16" s="79"/>
      <c r="H16" s="79">
        <v>1</v>
      </c>
      <c r="I16" s="83">
        <f t="shared" si="0"/>
        <v>0.32720705102597197</v>
      </c>
      <c r="J16" s="83">
        <f t="shared" si="1"/>
        <v>0.2</v>
      </c>
      <c r="N16" s="79">
        <f t="shared" si="2"/>
        <v>1</v>
      </c>
      <c r="O16" s="78">
        <f>'a.チラシ（PC用）'!$U$5</f>
        <v>0</v>
      </c>
      <c r="P16" s="135">
        <f t="shared" si="3"/>
        <v>1</v>
      </c>
      <c r="Q16" s="110">
        <f>IF('a.チラシ（PC用）'!$U$5=0,0,F16*P16)</f>
        <v>0</v>
      </c>
    </row>
    <row r="17" spans="2:17">
      <c r="B17" s="94" t="s">
        <v>91</v>
      </c>
      <c r="C17" s="98">
        <v>11.913168562835098</v>
      </c>
      <c r="D17" s="98">
        <v>6.9549945115257987</v>
      </c>
      <c r="E17" s="98">
        <v>2.1026789027858119</v>
      </c>
      <c r="F17" s="98">
        <v>1</v>
      </c>
      <c r="G17" s="79"/>
      <c r="H17" s="86">
        <v>2</v>
      </c>
      <c r="I17" s="83">
        <f t="shared" si="0"/>
        <v>4.2053578055716239</v>
      </c>
      <c r="J17" s="83">
        <f t="shared" si="1"/>
        <v>2</v>
      </c>
      <c r="N17" s="86">
        <f t="shared" si="2"/>
        <v>1</v>
      </c>
      <c r="O17" s="78">
        <f>'a.チラシ（PC用）'!$U$5</f>
        <v>0</v>
      </c>
      <c r="P17" s="135">
        <f t="shared" si="3"/>
        <v>0</v>
      </c>
      <c r="Q17" s="110">
        <f>IF('a.チラシ（PC用）'!$U$5=0,0,F17*P17)</f>
        <v>0</v>
      </c>
    </row>
    <row r="18" spans="2:17">
      <c r="B18" s="94" t="s">
        <v>92</v>
      </c>
      <c r="C18" s="98">
        <v>30.364848960376616</v>
      </c>
      <c r="D18" s="98">
        <v>11.712747631352295</v>
      </c>
      <c r="E18" s="98">
        <v>0.35873149481696209</v>
      </c>
      <c r="F18" s="98">
        <v>0.2</v>
      </c>
      <c r="G18" s="79"/>
      <c r="H18" s="86">
        <v>5</v>
      </c>
      <c r="I18" s="83">
        <f t="shared" si="0"/>
        <v>1.7936574740848106</v>
      </c>
      <c r="J18" s="83">
        <f t="shared" si="1"/>
        <v>1</v>
      </c>
      <c r="N18" s="86">
        <f t="shared" si="2"/>
        <v>2.5</v>
      </c>
      <c r="O18" s="78">
        <f>'a.チラシ（PC用）'!$U$5</f>
        <v>0</v>
      </c>
      <c r="P18" s="135">
        <f t="shared" si="3"/>
        <v>0</v>
      </c>
      <c r="Q18" s="110">
        <f>IF('a.チラシ（PC用）'!$U$5=0,0,F18*P18)</f>
        <v>0</v>
      </c>
    </row>
    <row r="19" spans="2:17">
      <c r="B19" s="94" t="s">
        <v>93</v>
      </c>
      <c r="C19" s="98">
        <v>10.095462272786714</v>
      </c>
      <c r="D19" s="98">
        <v>2.0531088082901565</v>
      </c>
      <c r="E19" s="98">
        <v>2.0879918915694766</v>
      </c>
      <c r="F19" s="98">
        <v>1</v>
      </c>
      <c r="G19" s="79"/>
      <c r="H19" s="86">
        <v>1</v>
      </c>
      <c r="I19" s="83">
        <f t="shared" si="0"/>
        <v>2.0879918915694766</v>
      </c>
      <c r="J19" s="83">
        <f t="shared" si="1"/>
        <v>1</v>
      </c>
      <c r="N19" s="86">
        <f t="shared" si="2"/>
        <v>1</v>
      </c>
      <c r="O19" s="78">
        <f>'a.チラシ（PC用）'!$U$5</f>
        <v>0</v>
      </c>
      <c r="P19" s="135">
        <f t="shared" si="3"/>
        <v>1</v>
      </c>
      <c r="Q19" s="110">
        <f>IF('a.チラシ（PC用）'!$U$5=0,0,F19*P19)</f>
        <v>0</v>
      </c>
    </row>
    <row r="20" spans="2:17">
      <c r="B20" s="94" t="s">
        <v>152</v>
      </c>
      <c r="C20" s="98">
        <v>35.177193670720541</v>
      </c>
      <c r="D20" s="98">
        <v>1.6814126394052049</v>
      </c>
      <c r="E20" s="98">
        <v>1.9738000379434668</v>
      </c>
      <c r="F20" s="98">
        <v>2</v>
      </c>
      <c r="G20" s="79"/>
      <c r="H20" s="86">
        <v>1</v>
      </c>
      <c r="I20" s="83">
        <f t="shared" si="0"/>
        <v>1.9738000379434668</v>
      </c>
      <c r="J20" s="83">
        <f t="shared" si="1"/>
        <v>2</v>
      </c>
      <c r="N20" s="86">
        <f t="shared" si="2"/>
        <v>1</v>
      </c>
      <c r="O20" s="78">
        <f>'a.チラシ（PC用）'!$U$5</f>
        <v>0</v>
      </c>
      <c r="P20" s="135">
        <f t="shared" si="3"/>
        <v>1</v>
      </c>
      <c r="Q20" s="110">
        <f>IF('a.チラシ（PC用）'!$U$5=0,0,F20*P20)</f>
        <v>0</v>
      </c>
    </row>
    <row r="21" spans="2:17">
      <c r="B21" s="94" t="s">
        <v>160</v>
      </c>
      <c r="C21" s="98">
        <v>83.745259578919843</v>
      </c>
      <c r="D21" s="98">
        <v>2.9750156152404812</v>
      </c>
      <c r="E21" s="98">
        <v>10.508379830830155</v>
      </c>
      <c r="F21" s="98">
        <v>10</v>
      </c>
      <c r="G21" s="79"/>
      <c r="H21" s="88">
        <v>1</v>
      </c>
      <c r="I21" s="83">
        <f t="shared" si="0"/>
        <v>10.508379830830155</v>
      </c>
      <c r="J21" s="83">
        <f t="shared" si="1"/>
        <v>10</v>
      </c>
      <c r="N21" s="88">
        <f t="shared" si="2"/>
        <v>1</v>
      </c>
      <c r="O21" s="78">
        <f>'a.チラシ（PC用）'!$U$5</f>
        <v>0</v>
      </c>
      <c r="P21" s="135">
        <f t="shared" si="3"/>
        <v>1</v>
      </c>
      <c r="Q21" s="110">
        <f>IF('a.チラシ（PC用）'!$U$5=0,0,F21*P21)</f>
        <v>0</v>
      </c>
    </row>
    <row r="22" spans="2:17">
      <c r="B22" s="94" t="s">
        <v>161</v>
      </c>
      <c r="C22" s="98">
        <v>84.490649928076365</v>
      </c>
      <c r="D22" s="98">
        <v>2.3284321312490333</v>
      </c>
      <c r="E22" s="98">
        <v>0.9023451434627906</v>
      </c>
      <c r="F22" s="98">
        <v>1</v>
      </c>
      <c r="G22" s="79"/>
      <c r="H22" s="88">
        <v>1</v>
      </c>
      <c r="I22" s="83">
        <f t="shared" si="0"/>
        <v>0.9023451434627906</v>
      </c>
      <c r="J22" s="83">
        <f t="shared" si="1"/>
        <v>1</v>
      </c>
      <c r="N22" s="88">
        <f t="shared" si="2"/>
        <v>1</v>
      </c>
      <c r="O22" s="78">
        <f>'a.チラシ（PC用）'!$U$5</f>
        <v>0</v>
      </c>
      <c r="P22" s="135">
        <f t="shared" si="3"/>
        <v>1</v>
      </c>
      <c r="Q22" s="110">
        <f>IF('a.チラシ（PC用）'!$U$5=0,0,F22*P22)</f>
        <v>0</v>
      </c>
    </row>
    <row r="23" spans="2:17">
      <c r="B23" s="94" t="s">
        <v>162</v>
      </c>
      <c r="C23" s="98">
        <v>37.38721067085131</v>
      </c>
      <c r="D23" s="98">
        <v>1.783490731024834</v>
      </c>
      <c r="E23" s="98">
        <v>2.3274352463990269</v>
      </c>
      <c r="F23" s="98">
        <v>1</v>
      </c>
      <c r="G23" s="79"/>
      <c r="H23" s="88">
        <v>1</v>
      </c>
      <c r="I23" s="83">
        <f t="shared" si="0"/>
        <v>2.3274352463990269</v>
      </c>
      <c r="J23" s="83">
        <f t="shared" si="1"/>
        <v>1</v>
      </c>
      <c r="N23" s="88">
        <f t="shared" si="2"/>
        <v>1</v>
      </c>
      <c r="O23" s="78">
        <f>'a.チラシ（PC用）'!$U$5</f>
        <v>0</v>
      </c>
      <c r="P23" s="135">
        <f t="shared" si="3"/>
        <v>1</v>
      </c>
      <c r="Q23" s="110">
        <f>IF('a.チラシ（PC用）'!$U$5=0,0,F23*P23)</f>
        <v>0</v>
      </c>
    </row>
    <row r="24" spans="2:17">
      <c r="B24" s="94" t="s">
        <v>166</v>
      </c>
      <c r="C24" s="98">
        <v>35.098731528704072</v>
      </c>
      <c r="D24" s="98">
        <v>1.3029061102831652</v>
      </c>
      <c r="E24" s="98">
        <v>1.6477134146341468</v>
      </c>
      <c r="F24" s="98">
        <v>1</v>
      </c>
      <c r="G24" s="79"/>
      <c r="H24" s="88">
        <v>1</v>
      </c>
      <c r="I24" s="83">
        <f t="shared" si="0"/>
        <v>1.6477134146341468</v>
      </c>
      <c r="J24" s="83">
        <f t="shared" si="1"/>
        <v>1</v>
      </c>
      <c r="N24" s="88">
        <f t="shared" si="2"/>
        <v>1</v>
      </c>
      <c r="O24" s="78">
        <f>'a.チラシ（PC用）'!$U$5</f>
        <v>0</v>
      </c>
      <c r="P24" s="135">
        <f t="shared" si="3"/>
        <v>1</v>
      </c>
      <c r="Q24" s="110">
        <f>IF('a.チラシ（PC用）'!$U$5=0,0,F24*P24)</f>
        <v>0</v>
      </c>
    </row>
    <row r="25" spans="2:17">
      <c r="B25" s="94" t="s">
        <v>171</v>
      </c>
      <c r="C25" s="98">
        <v>31.803321564012034</v>
      </c>
      <c r="D25" s="98">
        <v>1.3696546052631564</v>
      </c>
      <c r="E25" s="98">
        <v>3.2234349722163613</v>
      </c>
      <c r="F25" s="98">
        <v>3</v>
      </c>
      <c r="G25" s="79"/>
      <c r="H25" s="88">
        <v>1</v>
      </c>
      <c r="I25" s="83">
        <f t="shared" si="0"/>
        <v>3.2234349722163613</v>
      </c>
      <c r="J25" s="83">
        <f t="shared" si="1"/>
        <v>3</v>
      </c>
      <c r="N25" s="88">
        <f t="shared" si="2"/>
        <v>1</v>
      </c>
      <c r="O25" s="78">
        <f>'a.チラシ（PC用）'!$U$5</f>
        <v>0</v>
      </c>
      <c r="P25" s="135">
        <f t="shared" si="3"/>
        <v>1</v>
      </c>
      <c r="Q25" s="110">
        <f>IF('a.チラシ（PC用）'!$U$5=0,0,F25*P25)</f>
        <v>0</v>
      </c>
    </row>
    <row r="26" spans="2:17">
      <c r="B26" s="94" t="s">
        <v>177</v>
      </c>
      <c r="C26" s="98">
        <v>22.950176539819537</v>
      </c>
      <c r="D26" s="98">
        <v>1.3361823361823362</v>
      </c>
      <c r="E26" s="98">
        <v>0.89494274809160201</v>
      </c>
      <c r="F26" s="98">
        <v>1</v>
      </c>
      <c r="G26" s="79"/>
      <c r="H26" s="88">
        <v>1</v>
      </c>
      <c r="I26" s="83">
        <f t="shared" si="0"/>
        <v>0.89494274809160201</v>
      </c>
      <c r="J26" s="83">
        <f t="shared" si="1"/>
        <v>1</v>
      </c>
      <c r="N26" s="88">
        <f t="shared" si="2"/>
        <v>1</v>
      </c>
      <c r="O26" s="78">
        <f>'a.チラシ（PC用）'!$U$5</f>
        <v>0</v>
      </c>
      <c r="P26" s="135">
        <f t="shared" si="3"/>
        <v>1</v>
      </c>
      <c r="Q26" s="110">
        <f>IF('a.チラシ（PC用）'!$U$5=0,0,F26*P26)</f>
        <v>0</v>
      </c>
    </row>
    <row r="27" spans="2:17">
      <c r="B27" s="94" t="s">
        <v>190</v>
      </c>
      <c r="C27" s="98">
        <v>39.741074931345629</v>
      </c>
      <c r="D27" s="98">
        <v>2.7446528463310313</v>
      </c>
      <c r="E27" s="98">
        <v>2.5075985950495072</v>
      </c>
      <c r="F27" s="98">
        <v>2</v>
      </c>
      <c r="G27" s="79"/>
      <c r="H27" s="86">
        <v>1</v>
      </c>
      <c r="I27" s="83">
        <f t="shared" si="0"/>
        <v>2.5075985950495072</v>
      </c>
      <c r="J27" s="83">
        <f t="shared" si="1"/>
        <v>2</v>
      </c>
      <c r="N27" s="86">
        <f t="shared" si="2"/>
        <v>1</v>
      </c>
      <c r="O27" s="78">
        <f>'a.チラシ（PC用）'!$U$5</f>
        <v>0</v>
      </c>
      <c r="P27" s="135">
        <f t="shared" si="3"/>
        <v>1</v>
      </c>
      <c r="Q27" s="110">
        <f>IF('a.チラシ（PC用）'!$U$5=0,0,F27*P27)</f>
        <v>0</v>
      </c>
    </row>
    <row r="28" spans="2:17">
      <c r="B28" s="94" t="s">
        <v>246</v>
      </c>
      <c r="C28" s="98">
        <v>90.623774029030983</v>
      </c>
      <c r="D28" s="98">
        <v>3.6839826839826855</v>
      </c>
      <c r="E28" s="98">
        <v>1.7624407221067313</v>
      </c>
      <c r="F28" s="98">
        <v>1</v>
      </c>
      <c r="G28" s="79"/>
      <c r="H28" s="85">
        <v>2</v>
      </c>
      <c r="I28" s="83">
        <f t="shared" si="0"/>
        <v>3.5248814442134626</v>
      </c>
      <c r="J28" s="83">
        <f t="shared" si="1"/>
        <v>2</v>
      </c>
      <c r="N28" s="85">
        <f t="shared" si="2"/>
        <v>1</v>
      </c>
      <c r="O28" s="78">
        <f>'a.チラシ（PC用）'!$U$5</f>
        <v>0</v>
      </c>
      <c r="P28" s="135">
        <f t="shared" si="3"/>
        <v>0</v>
      </c>
      <c r="Q28" s="110">
        <f>IF('a.チラシ（PC用）'!$U$5=0,0,F28*P28)</f>
        <v>0</v>
      </c>
    </row>
    <row r="29" spans="2:17">
      <c r="B29" s="94" t="s">
        <v>247</v>
      </c>
      <c r="C29" s="98">
        <v>97.999215378579834</v>
      </c>
      <c r="D29" s="98">
        <v>3.8685615158793651</v>
      </c>
      <c r="E29" s="98">
        <v>2.4483229768541031</v>
      </c>
      <c r="F29" s="98">
        <v>1</v>
      </c>
      <c r="G29" s="79"/>
      <c r="H29" s="85">
        <v>2</v>
      </c>
      <c r="I29" s="83">
        <f t="shared" si="0"/>
        <v>4.8966459537082061</v>
      </c>
      <c r="J29" s="83">
        <f t="shared" si="1"/>
        <v>2</v>
      </c>
      <c r="N29" s="85">
        <f t="shared" si="2"/>
        <v>1</v>
      </c>
      <c r="O29" s="78">
        <f>'a.チラシ（PC用）'!$U$5</f>
        <v>0</v>
      </c>
      <c r="P29" s="135">
        <f t="shared" si="3"/>
        <v>0</v>
      </c>
      <c r="Q29" s="110">
        <f>IF('a.チラシ（PC用）'!$U$5=0,0,F29*P29)</f>
        <v>0</v>
      </c>
    </row>
    <row r="30" spans="2:17">
      <c r="B30" s="94" t="s">
        <v>249</v>
      </c>
      <c r="C30" s="98">
        <v>85.314502419249379</v>
      </c>
      <c r="D30" s="98">
        <v>5.2722256284487763</v>
      </c>
      <c r="E30" s="98">
        <v>0.44949270177868356</v>
      </c>
      <c r="F30" s="98">
        <v>0.5</v>
      </c>
      <c r="G30" s="79"/>
      <c r="H30" s="85">
        <v>2</v>
      </c>
      <c r="I30" s="83">
        <f t="shared" si="0"/>
        <v>0.89898540355736711</v>
      </c>
      <c r="J30" s="83">
        <f t="shared" si="1"/>
        <v>1</v>
      </c>
      <c r="N30" s="85">
        <f t="shared" si="2"/>
        <v>1</v>
      </c>
      <c r="O30" s="78">
        <f>'a.チラシ（PC用）'!$U$5</f>
        <v>0</v>
      </c>
      <c r="P30" s="135">
        <f t="shared" si="3"/>
        <v>0</v>
      </c>
      <c r="Q30" s="110">
        <f>IF('a.チラシ（PC用）'!$U$5=0,0,F30*P30)</f>
        <v>0</v>
      </c>
    </row>
    <row r="31" spans="2:17">
      <c r="B31" s="94" t="s">
        <v>250</v>
      </c>
      <c r="C31" s="98">
        <v>91.970707466980514</v>
      </c>
      <c r="D31" s="98">
        <v>4.1819991468790105</v>
      </c>
      <c r="E31" s="98">
        <v>0.89976357301000254</v>
      </c>
      <c r="F31" s="98">
        <v>1</v>
      </c>
      <c r="G31" s="79"/>
      <c r="H31" s="85">
        <v>2</v>
      </c>
      <c r="I31" s="83">
        <f t="shared" si="0"/>
        <v>1.7995271460200051</v>
      </c>
      <c r="J31" s="83">
        <f t="shared" si="1"/>
        <v>2</v>
      </c>
      <c r="N31" s="85">
        <f t="shared" si="2"/>
        <v>1</v>
      </c>
      <c r="O31" s="78">
        <f>'a.チラシ（PC用）'!$U$5</f>
        <v>0</v>
      </c>
      <c r="P31" s="135">
        <f t="shared" si="3"/>
        <v>0</v>
      </c>
      <c r="Q31" s="110">
        <f>IF('a.チラシ（PC用）'!$U$5=0,0,F31*P31)</f>
        <v>0</v>
      </c>
    </row>
    <row r="32" spans="2:17">
      <c r="B32" s="94" t="s">
        <v>252</v>
      </c>
      <c r="C32" s="98">
        <v>85.981430626389425</v>
      </c>
      <c r="D32" s="98">
        <v>5.7247148288973158</v>
      </c>
      <c r="E32" s="98">
        <v>0.4007879243587511</v>
      </c>
      <c r="F32" s="98">
        <v>0.2</v>
      </c>
      <c r="G32" s="79"/>
      <c r="H32" s="85">
        <v>6</v>
      </c>
      <c r="I32" s="83">
        <f t="shared" si="0"/>
        <v>2.4047275461525066</v>
      </c>
      <c r="J32" s="83">
        <f t="shared" si="1"/>
        <v>1.2000000000000002</v>
      </c>
      <c r="N32" s="85">
        <f t="shared" si="2"/>
        <v>3</v>
      </c>
      <c r="O32" s="78">
        <f>'a.チラシ（PC用）'!$U$5</f>
        <v>0</v>
      </c>
      <c r="P32" s="135">
        <f t="shared" si="3"/>
        <v>0</v>
      </c>
      <c r="Q32" s="110">
        <f>IF('a.チラシ（PC用）'!$U$5=0,0,F32*P32)</f>
        <v>0</v>
      </c>
    </row>
    <row r="33" spans="2:17">
      <c r="B33" s="94" t="s">
        <v>254</v>
      </c>
      <c r="C33" s="98">
        <v>95.802275402118482</v>
      </c>
      <c r="D33" s="98">
        <v>4.0813540813540845</v>
      </c>
      <c r="E33" s="98">
        <v>0.56503633016362786</v>
      </c>
      <c r="F33" s="98">
        <v>0.5</v>
      </c>
      <c r="G33" s="79"/>
      <c r="H33" s="85">
        <v>2</v>
      </c>
      <c r="I33" s="83">
        <f t="shared" si="0"/>
        <v>1.1300726603272557</v>
      </c>
      <c r="J33" s="83">
        <f t="shared" si="1"/>
        <v>1</v>
      </c>
      <c r="N33" s="85">
        <f t="shared" si="2"/>
        <v>1</v>
      </c>
      <c r="O33" s="78">
        <f>'a.チラシ（PC用）'!$U$5</f>
        <v>0</v>
      </c>
      <c r="P33" s="135">
        <f t="shared" si="3"/>
        <v>0</v>
      </c>
      <c r="Q33" s="110">
        <f>IF('a.チラシ（PC用）'!$U$5=0,0,F33*P33)</f>
        <v>0</v>
      </c>
    </row>
    <row r="34" spans="2:17">
      <c r="B34" s="94" t="s">
        <v>259</v>
      </c>
      <c r="C34" s="98">
        <v>0.48384987576827515</v>
      </c>
      <c r="D34" s="98">
        <v>3.3243243243243241</v>
      </c>
      <c r="E34" s="98">
        <v>1.2079573934837093</v>
      </c>
      <c r="F34" s="98">
        <v>1</v>
      </c>
      <c r="G34" s="79"/>
      <c r="H34" s="85">
        <v>2</v>
      </c>
      <c r="I34" s="83">
        <f t="shared" si="0"/>
        <v>2.4159147869674187</v>
      </c>
      <c r="J34" s="83">
        <f t="shared" si="1"/>
        <v>2</v>
      </c>
      <c r="N34" s="85">
        <f t="shared" si="2"/>
        <v>1</v>
      </c>
      <c r="O34" s="78">
        <f>'a.チラシ（PC用）'!$U$5</f>
        <v>0</v>
      </c>
      <c r="P34" s="135">
        <f t="shared" si="3"/>
        <v>0</v>
      </c>
      <c r="Q34" s="110">
        <f>IF('a.チラシ（PC用）'!$U$5=0,0,F34*P34)</f>
        <v>0</v>
      </c>
    </row>
    <row r="35" spans="2:17">
      <c r="B35" s="94" t="s">
        <v>280</v>
      </c>
      <c r="C35" s="98">
        <v>35.96181509088531</v>
      </c>
      <c r="D35" s="98">
        <v>55.895999999999965</v>
      </c>
      <c r="E35" s="98">
        <v>0.52874238156151987</v>
      </c>
      <c r="F35" s="98">
        <v>0.5</v>
      </c>
      <c r="G35" s="79"/>
      <c r="H35" s="79">
        <v>1</v>
      </c>
      <c r="I35" s="83">
        <f t="shared" si="0"/>
        <v>0.52874238156151987</v>
      </c>
      <c r="J35" s="83">
        <f t="shared" si="1"/>
        <v>0.5</v>
      </c>
      <c r="N35" s="79">
        <f t="shared" si="2"/>
        <v>1</v>
      </c>
      <c r="O35" s="78">
        <f>'a.チラシ（PC用）'!$U$5</f>
        <v>0</v>
      </c>
      <c r="P35" s="135">
        <f t="shared" si="3"/>
        <v>1</v>
      </c>
      <c r="Q35" s="110">
        <f>IF('a.チラシ（PC用）'!$U$5=0,0,F35*P35)</f>
        <v>0</v>
      </c>
    </row>
    <row r="36" spans="2:17">
      <c r="B36" s="94" t="s">
        <v>282</v>
      </c>
      <c r="C36" s="98">
        <v>23.054792729174839</v>
      </c>
      <c r="D36" s="98">
        <v>8.6040839478162159</v>
      </c>
      <c r="E36" s="98">
        <v>1.8495152138955631</v>
      </c>
      <c r="F36" s="98">
        <v>1</v>
      </c>
      <c r="G36" s="79"/>
      <c r="H36" s="86">
        <v>1</v>
      </c>
      <c r="I36" s="83">
        <f t="shared" si="0"/>
        <v>1.8495152138955631</v>
      </c>
      <c r="J36" s="83">
        <f t="shared" si="1"/>
        <v>1</v>
      </c>
      <c r="N36" s="86">
        <f t="shared" si="2"/>
        <v>1</v>
      </c>
      <c r="O36" s="78">
        <f>'a.チラシ（PC用）'!$U$5</f>
        <v>0</v>
      </c>
      <c r="P36" s="135">
        <f t="shared" si="3"/>
        <v>1</v>
      </c>
      <c r="Q36" s="110">
        <f>IF('a.チラシ（PC用）'!$U$5=0,0,F36*P36)</f>
        <v>0</v>
      </c>
    </row>
    <row r="37" spans="2:17">
      <c r="B37" s="94" t="s">
        <v>283</v>
      </c>
      <c r="C37" s="98">
        <v>31.306394664574345</v>
      </c>
      <c r="D37" s="98">
        <v>22.703425229741026</v>
      </c>
      <c r="E37" s="98">
        <v>0.59285933343860964</v>
      </c>
      <c r="F37" s="98">
        <v>0.5</v>
      </c>
      <c r="G37" s="79"/>
      <c r="H37" s="86">
        <v>1</v>
      </c>
      <c r="I37" s="83">
        <f t="shared" si="0"/>
        <v>0.59285933343860964</v>
      </c>
      <c r="J37" s="83">
        <f t="shared" si="1"/>
        <v>0.5</v>
      </c>
      <c r="N37" s="86">
        <f t="shared" si="2"/>
        <v>1</v>
      </c>
      <c r="O37" s="78">
        <f>'a.チラシ（PC用）'!$U$5</f>
        <v>0</v>
      </c>
      <c r="P37" s="135">
        <f t="shared" si="3"/>
        <v>1</v>
      </c>
      <c r="Q37" s="110">
        <f>IF('a.チラシ（PC用）'!$U$5=0,0,F37*P37)</f>
        <v>0</v>
      </c>
    </row>
    <row r="38" spans="2:17">
      <c r="B38" s="94" t="s">
        <v>284</v>
      </c>
      <c r="C38" s="98">
        <v>48.058061985092195</v>
      </c>
      <c r="D38" s="98">
        <v>15.897142857142887</v>
      </c>
      <c r="E38" s="98">
        <v>0.56127671388710088</v>
      </c>
      <c r="F38" s="98">
        <v>0.2</v>
      </c>
      <c r="G38" s="79"/>
      <c r="H38" s="89">
        <v>2</v>
      </c>
      <c r="I38" s="83">
        <f t="shared" si="0"/>
        <v>1.1225534277742018</v>
      </c>
      <c r="J38" s="83">
        <f t="shared" si="1"/>
        <v>0.4</v>
      </c>
      <c r="N38" s="89">
        <f t="shared" si="2"/>
        <v>1</v>
      </c>
      <c r="O38" s="78">
        <f>'a.チラシ（PC用）'!$U$5</f>
        <v>0</v>
      </c>
      <c r="P38" s="135">
        <f t="shared" si="3"/>
        <v>0</v>
      </c>
      <c r="Q38" s="110">
        <f>IF('a.チラシ（PC用）'!$U$5=0,0,F38*P38)</f>
        <v>0</v>
      </c>
    </row>
    <row r="39" spans="2:17">
      <c r="B39" s="94" t="s">
        <v>352</v>
      </c>
      <c r="C39" s="98">
        <v>8.8139139531842545</v>
      </c>
      <c r="D39" s="98">
        <v>2.5504451038575682</v>
      </c>
      <c r="E39" s="98">
        <v>1.2835393596016815</v>
      </c>
      <c r="F39" s="98">
        <v>1</v>
      </c>
      <c r="G39" s="79"/>
      <c r="H39" s="89">
        <v>6</v>
      </c>
      <c r="I39" s="83">
        <f t="shared" si="0"/>
        <v>7.7012361576100892</v>
      </c>
      <c r="J39" s="83">
        <f t="shared" si="1"/>
        <v>6</v>
      </c>
      <c r="N39" s="89">
        <f t="shared" si="2"/>
        <v>3</v>
      </c>
      <c r="O39" s="78">
        <f>'a.チラシ（PC用）'!$U$5</f>
        <v>0</v>
      </c>
      <c r="P39" s="135">
        <f t="shared" si="3"/>
        <v>0</v>
      </c>
      <c r="Q39" s="110">
        <f>IF('a.チラシ（PC用）'!$U$5=0,0,F39*P39)</f>
        <v>0</v>
      </c>
    </row>
    <row r="40" spans="2:17">
      <c r="B40" s="94" t="s">
        <v>353</v>
      </c>
      <c r="C40" s="98">
        <v>15.770890545311886</v>
      </c>
      <c r="D40" s="98">
        <v>3.3117744610281932</v>
      </c>
      <c r="E40" s="98">
        <v>0.81421889962566352</v>
      </c>
      <c r="F40" s="98">
        <v>0.5</v>
      </c>
      <c r="G40" s="79"/>
      <c r="H40" s="89">
        <v>6</v>
      </c>
      <c r="I40" s="83">
        <f t="shared" si="0"/>
        <v>4.8853133977539809</v>
      </c>
      <c r="J40" s="83">
        <f t="shared" si="1"/>
        <v>3</v>
      </c>
      <c r="N40" s="89">
        <f t="shared" si="2"/>
        <v>3</v>
      </c>
      <c r="O40" s="78">
        <f>'a.チラシ（PC用）'!$U$5</f>
        <v>0</v>
      </c>
      <c r="P40" s="135">
        <f t="shared" si="3"/>
        <v>0</v>
      </c>
      <c r="Q40" s="110">
        <f>IF('a.チラシ（PC用）'!$U$5=0,0,F40*P40)</f>
        <v>0</v>
      </c>
    </row>
    <row r="41" spans="2:17">
      <c r="B41" s="94" t="s">
        <v>359</v>
      </c>
      <c r="C41" s="98">
        <v>9.3239178762913557</v>
      </c>
      <c r="D41" s="98">
        <v>1.3772791023842914</v>
      </c>
      <c r="E41" s="98">
        <v>4.0328282828282793</v>
      </c>
      <c r="F41" s="98">
        <v>5</v>
      </c>
      <c r="G41" s="79"/>
      <c r="H41" s="89">
        <v>1</v>
      </c>
      <c r="I41" s="83">
        <f t="shared" si="0"/>
        <v>4.0328282828282793</v>
      </c>
      <c r="J41" s="83">
        <f t="shared" si="1"/>
        <v>5</v>
      </c>
      <c r="N41" s="89">
        <f t="shared" si="2"/>
        <v>1</v>
      </c>
      <c r="O41" s="78">
        <f>'a.チラシ（PC用）'!$U$5</f>
        <v>0</v>
      </c>
      <c r="P41" s="135">
        <f t="shared" si="3"/>
        <v>1</v>
      </c>
      <c r="Q41" s="110">
        <f>IF('a.チラシ（PC用）'!$U$5=0,0,F41*P41)</f>
        <v>0</v>
      </c>
    </row>
    <row r="42" spans="2:17">
      <c r="B42" s="94" t="s">
        <v>360</v>
      </c>
      <c r="C42" s="98">
        <v>9.5985353733490264</v>
      </c>
      <c r="D42" s="98">
        <v>1.690735694822888</v>
      </c>
      <c r="E42" s="98">
        <v>1.1025590551181099</v>
      </c>
      <c r="F42" s="98">
        <v>1</v>
      </c>
      <c r="G42" s="79"/>
      <c r="H42" s="89">
        <v>1</v>
      </c>
      <c r="I42" s="83">
        <f t="shared" si="0"/>
        <v>1.1025590551181099</v>
      </c>
      <c r="J42" s="83">
        <f t="shared" si="1"/>
        <v>1</v>
      </c>
      <c r="N42" s="89">
        <f t="shared" si="2"/>
        <v>1</v>
      </c>
      <c r="O42" s="78">
        <f>'a.チラシ（PC用）'!$U$5</f>
        <v>0</v>
      </c>
      <c r="P42" s="135">
        <f t="shared" si="3"/>
        <v>1</v>
      </c>
      <c r="Q42" s="110">
        <f>IF('a.チラシ（PC用）'!$U$5=0,0,F42*P42)</f>
        <v>0</v>
      </c>
    </row>
    <row r="43" spans="2:17">
      <c r="B43" s="94" t="s">
        <v>361</v>
      </c>
      <c r="C43" s="98">
        <v>6.5646658820452464</v>
      </c>
      <c r="D43" s="98">
        <v>3.0737051792828693</v>
      </c>
      <c r="E43" s="98">
        <v>0.69067781690140917</v>
      </c>
      <c r="F43" s="98">
        <v>0.5</v>
      </c>
      <c r="G43" s="79"/>
      <c r="H43" s="89">
        <v>2</v>
      </c>
      <c r="I43" s="83">
        <f t="shared" si="0"/>
        <v>1.3813556338028183</v>
      </c>
      <c r="J43" s="83">
        <f t="shared" si="1"/>
        <v>1</v>
      </c>
      <c r="N43" s="89">
        <f t="shared" si="2"/>
        <v>1</v>
      </c>
      <c r="O43" s="78">
        <f>'a.チラシ（PC用）'!$U$5</f>
        <v>0</v>
      </c>
      <c r="P43" s="135">
        <f t="shared" si="3"/>
        <v>0</v>
      </c>
      <c r="Q43" s="110">
        <f>IF('a.チラシ（PC用）'!$U$5=0,0,F43*P43)</f>
        <v>0</v>
      </c>
    </row>
    <row r="44" spans="2:17">
      <c r="B44" s="94" t="s">
        <v>362</v>
      </c>
      <c r="C44" s="98">
        <v>13.626258663528182</v>
      </c>
      <c r="D44" s="98">
        <v>2.9779270633397328</v>
      </c>
      <c r="E44" s="98">
        <v>0.59795219457646054</v>
      </c>
      <c r="F44" s="98">
        <v>0.5</v>
      </c>
      <c r="G44" s="79"/>
      <c r="H44" s="89">
        <v>5</v>
      </c>
      <c r="I44" s="83">
        <f t="shared" si="0"/>
        <v>2.9897609728823027</v>
      </c>
      <c r="J44" s="83">
        <f t="shared" si="1"/>
        <v>2.5</v>
      </c>
      <c r="N44" s="89">
        <f t="shared" si="2"/>
        <v>2.5</v>
      </c>
      <c r="O44" s="78">
        <f>'a.チラシ（PC用）'!$U$5</f>
        <v>0</v>
      </c>
      <c r="P44" s="135">
        <f t="shared" si="3"/>
        <v>0</v>
      </c>
      <c r="Q44" s="110">
        <f>IF('a.チラシ（PC用）'!$U$5=0,0,F44*P44)</f>
        <v>0</v>
      </c>
    </row>
    <row r="45" spans="2:17">
      <c r="B45" s="94" t="s">
        <v>363</v>
      </c>
      <c r="C45" s="98">
        <v>6.5123577873675949</v>
      </c>
      <c r="D45" s="98">
        <v>1.676706827309236</v>
      </c>
      <c r="E45" s="98">
        <v>1.0856901544401543</v>
      </c>
      <c r="F45" s="98">
        <v>1</v>
      </c>
      <c r="G45" s="79"/>
      <c r="H45" s="89">
        <v>2</v>
      </c>
      <c r="I45" s="83">
        <f t="shared" si="0"/>
        <v>2.1713803088803085</v>
      </c>
      <c r="J45" s="83">
        <f t="shared" si="1"/>
        <v>2</v>
      </c>
      <c r="N45" s="89">
        <f t="shared" si="2"/>
        <v>1</v>
      </c>
      <c r="O45" s="78">
        <f>'a.チラシ（PC用）'!$U$5</f>
        <v>0</v>
      </c>
      <c r="P45" s="135">
        <f t="shared" si="3"/>
        <v>0</v>
      </c>
      <c r="Q45" s="110">
        <f>IF('a.チラシ（PC用）'!$U$5=0,0,F45*P45)</f>
        <v>0</v>
      </c>
    </row>
    <row r="46" spans="2:17">
      <c r="B46" s="94" t="s">
        <v>366</v>
      </c>
      <c r="C46" s="98">
        <v>15.679351379625997</v>
      </c>
      <c r="D46" s="98">
        <v>14.738115095913283</v>
      </c>
      <c r="E46" s="98">
        <v>0.93813951006258689</v>
      </c>
      <c r="F46" s="98">
        <v>0.5</v>
      </c>
      <c r="G46" s="79"/>
      <c r="H46" s="86">
        <v>30</v>
      </c>
      <c r="I46" s="83">
        <f t="shared" si="0"/>
        <v>28.144185301877606</v>
      </c>
      <c r="J46" s="83">
        <f t="shared" si="1"/>
        <v>15</v>
      </c>
      <c r="N46" s="86">
        <f t="shared" si="2"/>
        <v>15</v>
      </c>
      <c r="O46" s="78">
        <f>'a.チラシ（PC用）'!$U$5</f>
        <v>0</v>
      </c>
      <c r="P46" s="135">
        <f t="shared" si="3"/>
        <v>0</v>
      </c>
      <c r="Q46" s="110">
        <f>IF('a.チラシ（PC用）'!$U$5=0,0,F46*P46)</f>
        <v>0</v>
      </c>
    </row>
    <row r="47" spans="2:17">
      <c r="B47" s="94" t="s">
        <v>367</v>
      </c>
      <c r="C47" s="98">
        <v>10.147770367464364</v>
      </c>
      <c r="D47" s="98">
        <v>4.5992268041237114</v>
      </c>
      <c r="E47" s="98">
        <v>0.41452352875112303</v>
      </c>
      <c r="F47" s="98">
        <v>0.5</v>
      </c>
      <c r="G47" s="79"/>
      <c r="H47" s="90">
        <v>10</v>
      </c>
      <c r="I47" s="83">
        <f t="shared" si="0"/>
        <v>4.1452352875112304</v>
      </c>
      <c r="J47" s="83">
        <f t="shared" si="1"/>
        <v>5</v>
      </c>
      <c r="N47" s="90">
        <f t="shared" si="2"/>
        <v>5</v>
      </c>
      <c r="O47" s="78">
        <f>'a.チラシ（PC用）'!$U$5</f>
        <v>0</v>
      </c>
      <c r="P47" s="135">
        <f t="shared" si="3"/>
        <v>0</v>
      </c>
      <c r="Q47" s="110">
        <f>IF('a.チラシ（PC用）'!$U$5=0,0,F47*P47)</f>
        <v>0</v>
      </c>
    </row>
    <row r="48" spans="2:17">
      <c r="B48" s="94" t="s">
        <v>368</v>
      </c>
      <c r="C48" s="98">
        <v>13.66548973453642</v>
      </c>
      <c r="D48" s="98">
        <v>6.617224880382766</v>
      </c>
      <c r="E48" s="98">
        <v>0.4310091108258115</v>
      </c>
      <c r="F48" s="98">
        <v>0.5</v>
      </c>
      <c r="G48" s="79"/>
      <c r="H48" s="90">
        <v>10</v>
      </c>
      <c r="I48" s="83">
        <f t="shared" si="0"/>
        <v>4.3100911082581153</v>
      </c>
      <c r="J48" s="83">
        <f t="shared" si="1"/>
        <v>5</v>
      </c>
      <c r="N48" s="90">
        <f t="shared" si="2"/>
        <v>5</v>
      </c>
      <c r="O48" s="78">
        <f>'a.チラシ（PC用）'!$U$5</f>
        <v>0</v>
      </c>
      <c r="P48" s="135">
        <f t="shared" si="3"/>
        <v>0</v>
      </c>
      <c r="Q48" s="110">
        <f>IF('a.チラシ（PC用）'!$U$5=0,0,F48*P48)</f>
        <v>0</v>
      </c>
    </row>
    <row r="49" spans="2:17">
      <c r="B49" s="94" t="s">
        <v>369</v>
      </c>
      <c r="C49" s="98">
        <v>14.476265202040015</v>
      </c>
      <c r="D49" s="98">
        <v>3.6169828364950289</v>
      </c>
      <c r="E49" s="98">
        <v>0.5023378489326763</v>
      </c>
      <c r="F49" s="98">
        <v>0.5</v>
      </c>
      <c r="G49" s="79"/>
      <c r="H49" s="90">
        <v>3.6169828364950298</v>
      </c>
      <c r="I49" s="83">
        <f t="shared" si="0"/>
        <v>1.8169473777113234</v>
      </c>
      <c r="J49" s="83">
        <f>F49*H49</f>
        <v>1.8084914182475149</v>
      </c>
      <c r="N49" s="90">
        <f>IF(H49=1,H49,H49/$L$4)</f>
        <v>1.8084914182475149</v>
      </c>
      <c r="O49" s="78">
        <f>'a.チラシ（PC用）'!$U$5</f>
        <v>0</v>
      </c>
      <c r="P49" s="135">
        <f t="shared" si="3"/>
        <v>0</v>
      </c>
      <c r="Q49" s="110">
        <f>IF('a.チラシ（PC用）'!$U$5=0,0,F49*P49)</f>
        <v>0</v>
      </c>
    </row>
    <row r="50" spans="2:17">
      <c r="B50" s="94" t="s">
        <v>370</v>
      </c>
      <c r="C50" s="98">
        <v>10.72315940891853</v>
      </c>
      <c r="D50" s="98">
        <v>5.5792682926829249</v>
      </c>
      <c r="E50" s="98">
        <v>0.42475706465785823</v>
      </c>
      <c r="F50" s="98">
        <v>0.5</v>
      </c>
      <c r="G50" s="79"/>
      <c r="H50" s="90">
        <v>5.5792682926829249</v>
      </c>
      <c r="I50" s="83">
        <f t="shared" si="0"/>
        <v>2.3698336229386596</v>
      </c>
      <c r="J50" s="83">
        <f t="shared" si="1"/>
        <v>2.7896341463414625</v>
      </c>
      <c r="N50" s="90">
        <f t="shared" si="2"/>
        <v>2.7896341463414625</v>
      </c>
      <c r="O50" s="78">
        <f>'a.チラシ（PC用）'!$U$5</f>
        <v>0</v>
      </c>
      <c r="P50" s="135">
        <f t="shared" si="3"/>
        <v>0</v>
      </c>
      <c r="Q50" s="110">
        <f>IF('a.チラシ（PC用）'!$U$5=0,0,F50*P50)</f>
        <v>0</v>
      </c>
    </row>
    <row r="51" spans="2:17">
      <c r="B51" s="94" t="s">
        <v>371</v>
      </c>
      <c r="C51" s="98">
        <v>8.2385249117300905</v>
      </c>
      <c r="D51" s="98">
        <v>4.203174603174598</v>
      </c>
      <c r="E51" s="98">
        <v>0.6517665747971213</v>
      </c>
      <c r="F51" s="98">
        <v>0.5</v>
      </c>
      <c r="G51" s="79"/>
      <c r="H51" s="90">
        <v>4.203174603174598</v>
      </c>
      <c r="I51" s="83">
        <f t="shared" si="0"/>
        <v>2.7394887143853572</v>
      </c>
      <c r="J51" s="83">
        <f t="shared" si="1"/>
        <v>2.101587301587299</v>
      </c>
      <c r="N51" s="90">
        <f t="shared" si="2"/>
        <v>2.101587301587299</v>
      </c>
      <c r="O51" s="78">
        <f>'a.チラシ（PC用）'!$U$5</f>
        <v>0</v>
      </c>
      <c r="P51" s="135">
        <f t="shared" si="3"/>
        <v>0</v>
      </c>
      <c r="Q51" s="110">
        <f>IF('a.チラシ（PC用）'!$U$5=0,0,F51*P51)</f>
        <v>0</v>
      </c>
    </row>
    <row r="52" spans="2:17">
      <c r="B52" s="94" t="s">
        <v>372</v>
      </c>
      <c r="C52" s="98">
        <v>12.750098077677521</v>
      </c>
      <c r="D52" s="98">
        <v>4.2841025641025707</v>
      </c>
      <c r="E52" s="98">
        <v>0.49804728166570217</v>
      </c>
      <c r="F52" s="98">
        <v>0.5</v>
      </c>
      <c r="G52" s="79"/>
      <c r="H52" s="90">
        <v>4.2841025641025707</v>
      </c>
      <c r="I52" s="83">
        <f t="shared" si="0"/>
        <v>2.1336856364283499</v>
      </c>
      <c r="J52" s="83">
        <f t="shared" si="1"/>
        <v>2.1420512820512854</v>
      </c>
      <c r="N52" s="90">
        <f t="shared" si="2"/>
        <v>2.1420512820512854</v>
      </c>
      <c r="O52" s="78">
        <f>'a.チラシ（PC用）'!$U$5</f>
        <v>0</v>
      </c>
      <c r="P52" s="135">
        <f t="shared" si="3"/>
        <v>0</v>
      </c>
      <c r="Q52" s="110">
        <f>IF('a.チラシ（PC用）'!$U$5=0,0,F52*P52)</f>
        <v>0</v>
      </c>
    </row>
    <row r="53" spans="2:17">
      <c r="B53" s="94" t="s">
        <v>373</v>
      </c>
      <c r="C53" s="98">
        <v>16.843206486203741</v>
      </c>
      <c r="D53" s="98">
        <v>5.5046583850931805</v>
      </c>
      <c r="E53" s="98">
        <v>0.40486217342434944</v>
      </c>
      <c r="F53" s="98">
        <v>0.5</v>
      </c>
      <c r="G53" s="79"/>
      <c r="H53" s="90">
        <v>5.5046583850931805</v>
      </c>
      <c r="I53" s="83">
        <f t="shared" si="0"/>
        <v>2.2286279577473946</v>
      </c>
      <c r="J53" s="83">
        <f t="shared" si="1"/>
        <v>2.7523291925465903</v>
      </c>
      <c r="N53" s="90">
        <f t="shared" si="2"/>
        <v>2.7523291925465903</v>
      </c>
      <c r="O53" s="78">
        <f>'a.チラシ（PC用）'!$U$5</f>
        <v>0</v>
      </c>
      <c r="P53" s="135">
        <f t="shared" si="3"/>
        <v>0</v>
      </c>
      <c r="Q53" s="110">
        <f>IF('a.チラシ（PC用）'!$U$5=0,0,F53*P53)</f>
        <v>0</v>
      </c>
    </row>
    <row r="54" spans="2:17">
      <c r="B54" s="94" t="s">
        <v>374</v>
      </c>
      <c r="C54" s="98">
        <v>19.51091931476396</v>
      </c>
      <c r="D54" s="98">
        <v>11.380697050938346</v>
      </c>
      <c r="E54" s="98">
        <v>0.22415672340710971</v>
      </c>
      <c r="F54" s="98">
        <v>0.2</v>
      </c>
      <c r="G54" s="79"/>
      <c r="H54" s="90">
        <v>16</v>
      </c>
      <c r="I54" s="83">
        <f t="shared" si="0"/>
        <v>3.5865075745137553</v>
      </c>
      <c r="J54" s="83">
        <f t="shared" si="1"/>
        <v>3.2</v>
      </c>
      <c r="N54" s="90">
        <f t="shared" si="2"/>
        <v>8</v>
      </c>
      <c r="O54" s="78">
        <f>'a.チラシ（PC用）'!$U$5</f>
        <v>0</v>
      </c>
      <c r="P54" s="135">
        <f t="shared" si="3"/>
        <v>0</v>
      </c>
      <c r="Q54" s="110">
        <f>IF('a.チラシ（PC用）'!$U$5=0,0,F54*P54)</f>
        <v>0</v>
      </c>
    </row>
    <row r="55" spans="2:17">
      <c r="B55" s="94" t="s">
        <v>375</v>
      </c>
      <c r="C55" s="98">
        <v>7.0746698051523476</v>
      </c>
      <c r="D55" s="98">
        <v>4.7578558225508374</v>
      </c>
      <c r="E55" s="98">
        <v>0.45496102871891536</v>
      </c>
      <c r="F55" s="98">
        <v>0.5</v>
      </c>
      <c r="G55" s="79"/>
      <c r="H55" s="90">
        <v>6</v>
      </c>
      <c r="I55" s="83">
        <f t="shared" si="0"/>
        <v>2.7297661723134921</v>
      </c>
      <c r="J55" s="83">
        <f t="shared" si="1"/>
        <v>3</v>
      </c>
      <c r="N55" s="90">
        <f t="shared" si="2"/>
        <v>3</v>
      </c>
      <c r="O55" s="78">
        <f>'a.チラシ（PC用）'!$U$5</f>
        <v>0</v>
      </c>
      <c r="P55" s="135">
        <f t="shared" si="3"/>
        <v>0</v>
      </c>
      <c r="Q55" s="110">
        <f>IF('a.チラシ（PC用）'!$U$5=0,0,F55*P55)</f>
        <v>0</v>
      </c>
    </row>
    <row r="56" spans="2:17">
      <c r="B56" s="94" t="s">
        <v>376</v>
      </c>
      <c r="C56" s="98">
        <v>10.35700274617497</v>
      </c>
      <c r="D56" s="98">
        <v>3.4797979797979797</v>
      </c>
      <c r="E56" s="98">
        <v>0.83220432799287869</v>
      </c>
      <c r="F56" s="98">
        <v>1</v>
      </c>
      <c r="G56" s="79"/>
      <c r="H56" s="90">
        <v>4</v>
      </c>
      <c r="I56" s="83">
        <f t="shared" si="0"/>
        <v>3.3288173119715148</v>
      </c>
      <c r="J56" s="83">
        <f t="shared" si="1"/>
        <v>4</v>
      </c>
      <c r="N56" s="90">
        <f t="shared" si="2"/>
        <v>2</v>
      </c>
      <c r="O56" s="78">
        <f>'a.チラシ（PC用）'!$U$5</f>
        <v>0</v>
      </c>
      <c r="P56" s="135">
        <f t="shared" si="3"/>
        <v>0</v>
      </c>
      <c r="Q56" s="110">
        <f>IF('a.チラシ（PC用）'!$U$5=0,0,F56*P56)</f>
        <v>0</v>
      </c>
    </row>
    <row r="57" spans="2:17">
      <c r="B57" s="94" t="s">
        <v>377</v>
      </c>
      <c r="C57" s="98">
        <v>16.424741728782529</v>
      </c>
      <c r="D57" s="98">
        <v>4.3439490445859796</v>
      </c>
      <c r="E57" s="98">
        <v>0.38586387510519166</v>
      </c>
      <c r="F57" s="98">
        <v>0.5</v>
      </c>
      <c r="G57" s="79"/>
      <c r="H57" s="90">
        <v>4.3439490445859796</v>
      </c>
      <c r="I57" s="83">
        <f t="shared" si="0"/>
        <v>1.676173011603441</v>
      </c>
      <c r="J57" s="83">
        <f t="shared" si="1"/>
        <v>2.1719745222929898</v>
      </c>
      <c r="N57" s="90">
        <f t="shared" si="2"/>
        <v>2.1719745222929898</v>
      </c>
      <c r="O57" s="78">
        <f>'a.チラシ（PC用）'!$U$5</f>
        <v>0</v>
      </c>
      <c r="P57" s="135">
        <f t="shared" si="3"/>
        <v>0</v>
      </c>
      <c r="Q57" s="110">
        <f>IF('a.チラシ（PC用）'!$U$5=0,0,F57*P57)</f>
        <v>0</v>
      </c>
    </row>
    <row r="58" spans="2:17">
      <c r="B58" s="94" t="s">
        <v>378</v>
      </c>
      <c r="C58" s="98">
        <v>12.723944030338693</v>
      </c>
      <c r="D58" s="98">
        <v>10.119218910585815</v>
      </c>
      <c r="E58" s="98">
        <v>0.15086193506837917</v>
      </c>
      <c r="F58" s="98">
        <v>0.1</v>
      </c>
      <c r="G58" s="79"/>
      <c r="H58" s="90">
        <v>10.119218910585815</v>
      </c>
      <c r="I58" s="83">
        <f t="shared" si="0"/>
        <v>1.5266049462315117</v>
      </c>
      <c r="J58" s="83">
        <f t="shared" si="1"/>
        <v>1.0119218910585814</v>
      </c>
      <c r="N58" s="90">
        <f t="shared" si="2"/>
        <v>5.0596094552929074</v>
      </c>
      <c r="O58" s="78">
        <f>'a.チラシ（PC用）'!$U$5</f>
        <v>0</v>
      </c>
      <c r="P58" s="135">
        <f t="shared" si="3"/>
        <v>0</v>
      </c>
      <c r="Q58" s="110">
        <f>IF('a.チラシ（PC用）'!$U$5=0,0,F58*P58)</f>
        <v>0</v>
      </c>
    </row>
    <row r="59" spans="2:17">
      <c r="B59" s="94" t="s">
        <v>379</v>
      </c>
      <c r="C59" s="98">
        <v>12.305479272917484</v>
      </c>
      <c r="D59" s="98">
        <v>10.844845908607859</v>
      </c>
      <c r="E59" s="98">
        <v>0.17011839566912756</v>
      </c>
      <c r="F59" s="98">
        <v>0.1</v>
      </c>
      <c r="G59" s="79"/>
      <c r="H59" s="90">
        <v>10</v>
      </c>
      <c r="I59" s="83">
        <f t="shared" si="0"/>
        <v>1.7011839566912756</v>
      </c>
      <c r="J59" s="83">
        <f t="shared" si="1"/>
        <v>1</v>
      </c>
      <c r="N59" s="90">
        <f t="shared" si="2"/>
        <v>5</v>
      </c>
      <c r="O59" s="78">
        <f>'a.チラシ（PC用）'!$U$5</f>
        <v>0</v>
      </c>
      <c r="P59" s="135">
        <f t="shared" si="3"/>
        <v>0</v>
      </c>
      <c r="Q59" s="110">
        <f>IF('a.チラシ（PC用）'!$U$5=0,0,F59*P59)</f>
        <v>0</v>
      </c>
    </row>
    <row r="60" spans="2:17">
      <c r="B60" s="94" t="s">
        <v>380</v>
      </c>
      <c r="C60" s="98">
        <v>15.247809598535373</v>
      </c>
      <c r="D60" s="98">
        <v>9.0377358490566042</v>
      </c>
      <c r="E60" s="98">
        <v>0.10719784133245688</v>
      </c>
      <c r="F60" s="98">
        <v>0.1</v>
      </c>
      <c r="G60" s="79"/>
      <c r="H60" s="90">
        <v>10</v>
      </c>
      <c r="I60" s="83">
        <f t="shared" si="0"/>
        <v>1.0719784133245689</v>
      </c>
      <c r="J60" s="83">
        <f t="shared" si="1"/>
        <v>1</v>
      </c>
      <c r="N60" s="90">
        <f t="shared" si="2"/>
        <v>5</v>
      </c>
      <c r="O60" s="78">
        <f>'a.チラシ（PC用）'!$U$5</f>
        <v>0</v>
      </c>
      <c r="P60" s="135">
        <f t="shared" si="3"/>
        <v>0</v>
      </c>
      <c r="Q60" s="110">
        <f>IF('a.チラシ（PC用）'!$U$5=0,0,F60*P60)</f>
        <v>0</v>
      </c>
    </row>
    <row r="61" spans="2:17">
      <c r="B61" s="94" t="s">
        <v>381</v>
      </c>
      <c r="C61" s="98">
        <v>21.577089054531189</v>
      </c>
      <c r="D61" s="98">
        <v>12.735757575757596</v>
      </c>
      <c r="E61" s="98">
        <v>9.9920673078182226E-2</v>
      </c>
      <c r="F61" s="98">
        <v>0.05</v>
      </c>
      <c r="G61" s="79"/>
      <c r="H61" s="90">
        <v>20</v>
      </c>
      <c r="I61" s="83">
        <f t="shared" si="0"/>
        <v>1.9984134615636444</v>
      </c>
      <c r="J61" s="83">
        <f t="shared" si="1"/>
        <v>1</v>
      </c>
      <c r="N61" s="90">
        <f t="shared" si="2"/>
        <v>10</v>
      </c>
      <c r="O61" s="78">
        <f>'a.チラシ（PC用）'!$U$5</f>
        <v>0</v>
      </c>
      <c r="P61" s="135">
        <f t="shared" si="3"/>
        <v>0</v>
      </c>
      <c r="Q61" s="110">
        <f>IF('a.チラシ（PC用）'!$U$5=0,0,F61*P61)</f>
        <v>0</v>
      </c>
    </row>
    <row r="62" spans="2:17">
      <c r="B62" s="94" t="s">
        <v>382</v>
      </c>
      <c r="C62" s="98">
        <v>8.9446841898783838</v>
      </c>
      <c r="D62" s="98">
        <v>2.0950292397660801</v>
      </c>
      <c r="E62" s="98">
        <v>0.4403191489361703</v>
      </c>
      <c r="F62" s="98">
        <v>0.5</v>
      </c>
      <c r="G62" s="79"/>
      <c r="H62" s="90">
        <v>2.0950292397660801</v>
      </c>
      <c r="I62" s="83">
        <f t="shared" si="0"/>
        <v>0.92248149185019224</v>
      </c>
      <c r="J62" s="83">
        <f t="shared" si="1"/>
        <v>1.0475146198830401</v>
      </c>
      <c r="N62" s="90">
        <f t="shared" si="2"/>
        <v>1.0475146198830401</v>
      </c>
      <c r="O62" s="78">
        <f>'a.チラシ（PC用）'!$U$5</f>
        <v>0</v>
      </c>
      <c r="P62" s="135">
        <f t="shared" si="3"/>
        <v>0</v>
      </c>
      <c r="Q62" s="110">
        <f>IF('a.チラシ（PC用）'!$U$5=0,0,F62*P62)</f>
        <v>0</v>
      </c>
    </row>
    <row r="63" spans="2:17">
      <c r="B63" s="94" t="s">
        <v>383</v>
      </c>
      <c r="C63" s="98">
        <v>0.85000653851183461</v>
      </c>
      <c r="D63" s="98">
        <v>2.5230769230769243</v>
      </c>
      <c r="E63" s="98">
        <v>0.61000566893424035</v>
      </c>
      <c r="F63" s="98">
        <v>1</v>
      </c>
      <c r="G63" s="79"/>
      <c r="H63" s="90">
        <v>2</v>
      </c>
      <c r="I63" s="83">
        <f t="shared" si="0"/>
        <v>1.2200113378684807</v>
      </c>
      <c r="J63" s="83">
        <f t="shared" si="1"/>
        <v>2</v>
      </c>
      <c r="N63" s="90">
        <f t="shared" si="2"/>
        <v>1</v>
      </c>
      <c r="O63" s="78">
        <f>'a.チラシ（PC用）'!$U$5</f>
        <v>0</v>
      </c>
      <c r="P63" s="135">
        <f t="shared" si="3"/>
        <v>0</v>
      </c>
      <c r="Q63" s="110">
        <f>IF('a.チラシ（PC用）'!$U$5=0,0,F63*P63)</f>
        <v>0</v>
      </c>
    </row>
    <row r="64" spans="2:17">
      <c r="B64" s="94" t="s">
        <v>384</v>
      </c>
      <c r="C64" s="98">
        <v>13.927030207924677</v>
      </c>
      <c r="D64" s="98">
        <v>3.2647887323943614</v>
      </c>
      <c r="E64" s="98">
        <v>0.34514090401785702</v>
      </c>
      <c r="F64" s="98">
        <v>0.25</v>
      </c>
      <c r="G64" s="79"/>
      <c r="H64" s="90">
        <v>4</v>
      </c>
      <c r="I64" s="83">
        <f t="shared" si="0"/>
        <v>1.3805636160714281</v>
      </c>
      <c r="J64" s="83">
        <f t="shared" si="1"/>
        <v>1</v>
      </c>
      <c r="N64" s="90">
        <f t="shared" si="2"/>
        <v>2</v>
      </c>
      <c r="O64" s="78">
        <f>'a.チラシ（PC用）'!$U$5</f>
        <v>0</v>
      </c>
      <c r="P64" s="135">
        <f t="shared" si="3"/>
        <v>0</v>
      </c>
      <c r="Q64" s="110">
        <f>IF('a.チラシ（PC用）'!$U$5=0,0,F64*P64)</f>
        <v>0</v>
      </c>
    </row>
    <row r="65" spans="2:18">
      <c r="B65" s="94" t="s">
        <v>385</v>
      </c>
      <c r="C65" s="98">
        <v>8.6569896691513009</v>
      </c>
      <c r="D65" s="98">
        <v>2.4622356495468294</v>
      </c>
      <c r="E65" s="98">
        <v>0.34496996730867691</v>
      </c>
      <c r="F65" s="98">
        <v>0.5</v>
      </c>
      <c r="G65" s="79"/>
      <c r="H65" s="90">
        <v>4</v>
      </c>
      <c r="I65" s="83">
        <f t="shared" si="0"/>
        <v>1.3798798692347076</v>
      </c>
      <c r="J65" s="83">
        <f t="shared" si="1"/>
        <v>2</v>
      </c>
      <c r="N65" s="90">
        <f t="shared" si="2"/>
        <v>2</v>
      </c>
      <c r="O65" s="78">
        <f>'a.チラシ（PC用）'!$U$5</f>
        <v>0</v>
      </c>
      <c r="P65" s="135">
        <f t="shared" si="3"/>
        <v>0</v>
      </c>
      <c r="Q65" s="110">
        <f>IF('a.チラシ（PC用）'!$U$5=0,0,F65*P65)</f>
        <v>0</v>
      </c>
    </row>
    <row r="66" spans="2:18">
      <c r="B66" s="94" t="s">
        <v>391</v>
      </c>
      <c r="C66" s="98">
        <v>17.95475349810383</v>
      </c>
      <c r="D66" s="98">
        <v>3.4923525127458137</v>
      </c>
      <c r="E66" s="98">
        <v>0.51149723778400247</v>
      </c>
      <c r="F66" s="98">
        <v>0.5</v>
      </c>
      <c r="G66" s="79"/>
      <c r="H66" s="89">
        <v>10</v>
      </c>
      <c r="I66" s="83">
        <f t="shared" si="0"/>
        <v>5.1149723778400249</v>
      </c>
      <c r="J66" s="83">
        <f t="shared" si="1"/>
        <v>5</v>
      </c>
      <c r="N66" s="89">
        <f t="shared" si="2"/>
        <v>5</v>
      </c>
      <c r="O66" s="78">
        <f>'a.チラシ（PC用）'!$U$5</f>
        <v>0</v>
      </c>
      <c r="P66" s="135">
        <f t="shared" si="3"/>
        <v>0</v>
      </c>
      <c r="Q66" s="110">
        <f>IF('a.チラシ（PC用）'!$U$5=0,0,F66*P66)</f>
        <v>0</v>
      </c>
    </row>
    <row r="67" spans="2:18">
      <c r="B67" s="94" t="s">
        <v>392</v>
      </c>
      <c r="C67" s="98">
        <v>12.030861775859815</v>
      </c>
      <c r="D67" s="98">
        <v>2.1499999999999986</v>
      </c>
      <c r="E67" s="98">
        <v>0.38433032355154267</v>
      </c>
      <c r="F67" s="98">
        <v>0.5</v>
      </c>
      <c r="G67" s="79"/>
      <c r="H67" s="89">
        <v>2</v>
      </c>
      <c r="I67" s="83">
        <f t="shared" si="0"/>
        <v>0.76866064710308535</v>
      </c>
      <c r="J67" s="83">
        <f t="shared" si="1"/>
        <v>1</v>
      </c>
      <c r="N67" s="89">
        <f t="shared" si="2"/>
        <v>1</v>
      </c>
      <c r="O67" s="78">
        <f>'a.チラシ（PC用）'!$U$5</f>
        <v>0</v>
      </c>
      <c r="P67" s="135">
        <f t="shared" si="3"/>
        <v>0</v>
      </c>
      <c r="Q67" s="110">
        <f>IF('a.チラシ（PC用）'!$U$5=0,0,F67*P67)</f>
        <v>0</v>
      </c>
    </row>
    <row r="70" spans="2:18">
      <c r="H70" s="259" t="s">
        <v>470</v>
      </c>
      <c r="I70" s="259"/>
      <c r="J70" s="259"/>
      <c r="N70" s="263" t="s">
        <v>480</v>
      </c>
      <c r="O70" s="264"/>
      <c r="P70" s="264"/>
      <c r="Q70" s="264"/>
    </row>
    <row r="71" spans="2:18">
      <c r="H71" s="79"/>
      <c r="I71" s="79" t="s">
        <v>44</v>
      </c>
      <c r="J71" s="79" t="s">
        <v>402</v>
      </c>
      <c r="N71" s="79"/>
      <c r="O71" s="79"/>
      <c r="P71" s="79"/>
      <c r="Q71" s="79" t="s">
        <v>478</v>
      </c>
      <c r="R71" s="125" t="s">
        <v>481</v>
      </c>
    </row>
    <row r="72" spans="2:18" ht="25.2">
      <c r="H72" s="115" t="s">
        <v>405</v>
      </c>
      <c r="I72" s="83">
        <f>ROUND(SUM(I5:I7),0)</f>
        <v>19</v>
      </c>
      <c r="J72" s="83">
        <f>ROUND(SUM(J5:J7),0)</f>
        <v>13</v>
      </c>
      <c r="N72" s="115" t="s">
        <v>405</v>
      </c>
      <c r="O72" s="83"/>
      <c r="P72" s="83"/>
      <c r="Q72" s="83">
        <f>ROUND(SUM(Q5:Q7),0)</f>
        <v>0</v>
      </c>
      <c r="R72" s="78" t="b">
        <f>J72=Q72</f>
        <v>0</v>
      </c>
    </row>
    <row r="73" spans="2:18" ht="25.2">
      <c r="H73" s="117" t="s">
        <v>409</v>
      </c>
      <c r="I73" s="83">
        <f>ROUND(SUM(I8,I28:I34),0)</f>
        <v>27</v>
      </c>
      <c r="J73" s="83">
        <f>ROUND(SUM(J28:J34),0)</f>
        <v>11</v>
      </c>
      <c r="N73" s="117" t="s">
        <v>409</v>
      </c>
      <c r="O73" s="83"/>
      <c r="P73" s="83"/>
      <c r="Q73" s="83">
        <f>ROUND(SUM(Q28:Q34),0)</f>
        <v>0</v>
      </c>
      <c r="R73" s="78" t="b">
        <f t="shared" ref="R73:R77" si="4">J73=Q73</f>
        <v>0</v>
      </c>
    </row>
    <row r="74" spans="2:18">
      <c r="H74" s="89" t="s">
        <v>414</v>
      </c>
      <c r="I74" s="83">
        <f>ROUND(SUM(I47:I67,I38:I45),0)</f>
        <v>74</v>
      </c>
      <c r="J74" s="83">
        <f>ROUND(SUM(J47:J67,J38:J45),0)</f>
        <v>71</v>
      </c>
      <c r="N74" s="89" t="s">
        <v>414</v>
      </c>
      <c r="O74" s="83"/>
      <c r="P74" s="83"/>
      <c r="Q74" s="83">
        <f>ROUND(SUM(Q47:Q67,Q38:Q45),0)</f>
        <v>0</v>
      </c>
      <c r="R74" s="78" t="b">
        <f t="shared" si="4"/>
        <v>0</v>
      </c>
    </row>
    <row r="75" spans="2:18" ht="50.4">
      <c r="H75" s="121" t="s">
        <v>418</v>
      </c>
      <c r="I75" s="83">
        <f>ROUND(SUM(I17:I20,I27,I36:I37,I46),0)</f>
        <v>43</v>
      </c>
      <c r="J75" s="83">
        <f>ROUND(SUM(J17:J20,J27,J36:J37,J46),0)</f>
        <v>25</v>
      </c>
      <c r="N75" s="121" t="s">
        <v>418</v>
      </c>
      <c r="O75" s="83"/>
      <c r="P75" s="83"/>
      <c r="Q75" s="83">
        <f>ROUND(SUM(Q17:Q20,Q27,Q36:Q37,Q46),0)</f>
        <v>0</v>
      </c>
      <c r="R75" s="78" t="b">
        <f t="shared" si="4"/>
        <v>0</v>
      </c>
    </row>
    <row r="76" spans="2:18" ht="37.799999999999997">
      <c r="H76" s="129" t="s">
        <v>422</v>
      </c>
      <c r="I76" s="83">
        <f>ROUND(SUM(I21:I26),0)</f>
        <v>20</v>
      </c>
      <c r="J76" s="83">
        <f>ROUND(SUM(J21:J26),0)</f>
        <v>17</v>
      </c>
      <c r="N76" s="129" t="s">
        <v>422</v>
      </c>
      <c r="O76" s="83"/>
      <c r="P76" s="83"/>
      <c r="Q76" s="83">
        <f>ROUND(SUM(Q21:Q26),0)</f>
        <v>0</v>
      </c>
      <c r="R76" s="78" t="b">
        <f t="shared" si="4"/>
        <v>0</v>
      </c>
    </row>
    <row r="77" spans="2:18" ht="63">
      <c r="H77" s="122" t="s">
        <v>426</v>
      </c>
      <c r="I77" s="83">
        <f>ROUND(SUM(I9:I16,I35),0)</f>
        <v>47</v>
      </c>
      <c r="J77" s="83">
        <f>ROUND(SUM(J9:J16,J35),0)</f>
        <v>29</v>
      </c>
      <c r="N77" s="122" t="s">
        <v>426</v>
      </c>
      <c r="O77" s="83"/>
      <c r="P77" s="83"/>
      <c r="Q77" s="83">
        <f>ROUND(SUM(Q9:Q16,Q35),0)</f>
        <v>0</v>
      </c>
      <c r="R77" s="78" t="b">
        <f t="shared" si="4"/>
        <v>0</v>
      </c>
    </row>
    <row r="78" spans="2:18" ht="13.2" thickBot="1">
      <c r="H78" s="123"/>
      <c r="I78" s="128"/>
      <c r="J78" s="128"/>
      <c r="N78" s="123"/>
      <c r="O78" s="128"/>
      <c r="P78" s="128"/>
      <c r="Q78" s="128"/>
    </row>
    <row r="79" spans="2:18" ht="13.2" thickTop="1">
      <c r="H79" s="79"/>
      <c r="I79" s="116">
        <f>+SUM(I72:I78)</f>
        <v>230</v>
      </c>
      <c r="J79" s="118">
        <f>+SUM(J72:J78)</f>
        <v>166</v>
      </c>
      <c r="N79" s="79"/>
      <c r="O79" s="116"/>
      <c r="P79" s="116"/>
      <c r="Q79" s="118">
        <f>+SUM(Q72:Q78)</f>
        <v>0</v>
      </c>
    </row>
  </sheetData>
  <mergeCells count="4">
    <mergeCell ref="H3:J3"/>
    <mergeCell ref="H70:J70"/>
    <mergeCell ref="N3:Q3"/>
    <mergeCell ref="N70:Q70"/>
  </mergeCells>
  <phoneticPr fontI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sheetPr>
  <dimension ref="B2:R90"/>
  <sheetViews>
    <sheetView topLeftCell="D46" zoomScale="85" zoomScaleNormal="85" workbookViewId="0">
      <selection activeCell="N26" sqref="N26:U26"/>
    </sheetView>
  </sheetViews>
  <sheetFormatPr defaultColWidth="9" defaultRowHeight="12.6"/>
  <cols>
    <col min="1" max="1" width="9" style="78"/>
    <col min="2" max="2" width="59.6640625" style="78" bestFit="1" customWidth="1"/>
    <col min="3" max="7" width="9" style="78"/>
    <col min="8" max="8" width="28.33203125" style="78" customWidth="1"/>
    <col min="9" max="10" width="9" style="78"/>
    <col min="11" max="11" width="2.33203125" style="78" customWidth="1"/>
    <col min="12" max="12" width="11" style="78" customWidth="1"/>
    <col min="13" max="13" width="2.33203125" style="78" customWidth="1"/>
    <col min="14" max="14" width="19.88671875" style="78" customWidth="1"/>
    <col min="15" max="15" width="9" style="78"/>
    <col min="16" max="16" width="12.44140625" style="78" bestFit="1" customWidth="1"/>
    <col min="17" max="17" width="15.88671875" style="78" bestFit="1" customWidth="1"/>
    <col min="18" max="16384" width="9" style="78"/>
  </cols>
  <sheetData>
    <row r="2" spans="2:17">
      <c r="B2" s="134" t="s">
        <v>489</v>
      </c>
    </row>
    <row r="3" spans="2:17" ht="63">
      <c r="B3" s="91" t="s">
        <v>469</v>
      </c>
      <c r="C3" s="92" t="s">
        <v>35</v>
      </c>
      <c r="D3" s="93" t="s">
        <v>36</v>
      </c>
      <c r="E3" s="92" t="s">
        <v>37</v>
      </c>
      <c r="F3" s="92" t="s">
        <v>38</v>
      </c>
      <c r="G3" s="99"/>
      <c r="H3" s="271" t="s">
        <v>42</v>
      </c>
      <c r="I3" s="272"/>
      <c r="J3" s="273"/>
      <c r="L3" s="133" t="s">
        <v>484</v>
      </c>
      <c r="N3" s="271" t="s">
        <v>483</v>
      </c>
      <c r="O3" s="272"/>
      <c r="P3" s="272"/>
      <c r="Q3" s="273"/>
    </row>
    <row r="4" spans="2:17">
      <c r="B4" s="91"/>
      <c r="C4" s="92"/>
      <c r="D4" s="93"/>
      <c r="E4" s="92"/>
      <c r="F4" s="92"/>
      <c r="G4" s="99"/>
      <c r="H4" s="100" t="s">
        <v>43</v>
      </c>
      <c r="I4" s="101" t="s">
        <v>44</v>
      </c>
      <c r="J4" s="101" t="s">
        <v>38</v>
      </c>
      <c r="L4" s="134">
        <v>2</v>
      </c>
      <c r="N4" s="132" t="s">
        <v>474</v>
      </c>
      <c r="O4" s="125" t="s">
        <v>475</v>
      </c>
      <c r="P4" s="125" t="s">
        <v>477</v>
      </c>
      <c r="Q4" s="125" t="s">
        <v>3</v>
      </c>
    </row>
    <row r="5" spans="2:17">
      <c r="B5" s="94" t="s">
        <v>52</v>
      </c>
      <c r="C5" s="95">
        <v>66.705897737674903</v>
      </c>
      <c r="D5" s="95">
        <v>2.1689864732405431</v>
      </c>
      <c r="E5" s="96">
        <v>3.6206077835725905</v>
      </c>
      <c r="F5" s="96">
        <v>1</v>
      </c>
      <c r="G5" s="99"/>
      <c r="H5" s="104">
        <v>2</v>
      </c>
      <c r="I5" s="102">
        <f>E5*H5</f>
        <v>7.241215567145181</v>
      </c>
      <c r="J5" s="102">
        <f>F5*H5</f>
        <v>2</v>
      </c>
      <c r="N5" s="104">
        <f>IF(H5=1,H5,H5/$L$4)</f>
        <v>1</v>
      </c>
      <c r="O5" s="78">
        <f>'a.チラシ（PC用）'!$D$5-'a.チラシ（PC用）'!$U$5</f>
        <v>0</v>
      </c>
      <c r="P5" s="135">
        <f>IF(H5=1,H5,N5*O5)</f>
        <v>0</v>
      </c>
      <c r="Q5" s="110">
        <f>F5*P5</f>
        <v>0</v>
      </c>
    </row>
    <row r="6" spans="2:17">
      <c r="B6" s="94" t="s">
        <v>53</v>
      </c>
      <c r="C6" s="95">
        <v>29.357918137831827</v>
      </c>
      <c r="D6" s="95">
        <v>1.2775055679287335</v>
      </c>
      <c r="E6" s="96">
        <v>6.4845409841992954</v>
      </c>
      <c r="F6" s="96">
        <v>5</v>
      </c>
      <c r="G6" s="99"/>
      <c r="H6" s="99">
        <v>1</v>
      </c>
      <c r="I6" s="102">
        <f t="shared" ref="I6:I69" si="0">E6*H6</f>
        <v>6.4845409841992954</v>
      </c>
      <c r="J6" s="102">
        <f t="shared" ref="J6:J69" si="1">F6*H6</f>
        <v>5</v>
      </c>
      <c r="N6" s="99">
        <f t="shared" ref="N6:N69" si="2">IF(H6=1,H6,H6/$L$4)</f>
        <v>1</v>
      </c>
      <c r="O6" s="78">
        <f>'a.チラシ（PC用）'!$D$5-'a.チラシ（PC用）'!$U$5</f>
        <v>0</v>
      </c>
      <c r="P6" s="135">
        <f t="shared" ref="P6:P69" si="3">IF(H6=1,H6,N6*O6)</f>
        <v>1</v>
      </c>
      <c r="Q6" s="110">
        <f t="shared" ref="Q6:Q69" si="4">F6*P6</f>
        <v>5</v>
      </c>
    </row>
    <row r="7" spans="2:17">
      <c r="B7" s="94" t="s">
        <v>59</v>
      </c>
      <c r="C7" s="95">
        <v>40.865698966915133</v>
      </c>
      <c r="D7" s="95">
        <v>1.1001600000000027</v>
      </c>
      <c r="E7" s="96">
        <v>7.5806149231346085</v>
      </c>
      <c r="F7" s="96">
        <v>5</v>
      </c>
      <c r="G7" s="99"/>
      <c r="H7" s="105">
        <v>1</v>
      </c>
      <c r="I7" s="102">
        <f t="shared" si="0"/>
        <v>7.5806149231346085</v>
      </c>
      <c r="J7" s="102">
        <f t="shared" si="1"/>
        <v>5</v>
      </c>
      <c r="N7" s="105">
        <f t="shared" si="2"/>
        <v>1</v>
      </c>
      <c r="O7" s="78">
        <f>'a.チラシ（PC用）'!$D$5-'a.チラシ（PC用）'!$U$5</f>
        <v>0</v>
      </c>
      <c r="P7" s="135">
        <f t="shared" si="3"/>
        <v>1</v>
      </c>
      <c r="Q7" s="110">
        <f t="shared" si="4"/>
        <v>5</v>
      </c>
    </row>
    <row r="8" spans="2:17">
      <c r="B8" s="94" t="s">
        <v>60</v>
      </c>
      <c r="C8" s="95">
        <v>12.305479272917484</v>
      </c>
      <c r="D8" s="95">
        <v>1.0850159404888404</v>
      </c>
      <c r="E8" s="96">
        <v>5.0197023809523804</v>
      </c>
      <c r="F8" s="96">
        <v>5</v>
      </c>
      <c r="G8" s="99"/>
      <c r="H8" s="99">
        <v>1</v>
      </c>
      <c r="I8" s="102">
        <f t="shared" si="0"/>
        <v>5.0197023809523804</v>
      </c>
      <c r="J8" s="102">
        <f t="shared" si="1"/>
        <v>5</v>
      </c>
      <c r="N8" s="99">
        <f t="shared" si="2"/>
        <v>1</v>
      </c>
      <c r="O8" s="78">
        <f>'a.チラシ（PC用）'!$D$5-'a.チラシ（PC用）'!$U$5</f>
        <v>0</v>
      </c>
      <c r="P8" s="135">
        <f>IF(H8=1,H8,N8*O8)</f>
        <v>1</v>
      </c>
      <c r="Q8" s="110">
        <f>F8*P8</f>
        <v>5</v>
      </c>
    </row>
    <row r="9" spans="2:17">
      <c r="B9" s="94" t="s">
        <v>61</v>
      </c>
      <c r="C9" s="95">
        <v>96.325356348894985</v>
      </c>
      <c r="D9" s="95">
        <v>12.937143632907949</v>
      </c>
      <c r="E9" s="96">
        <v>3.0432475955211342</v>
      </c>
      <c r="F9" s="96">
        <v>1</v>
      </c>
      <c r="G9" s="99"/>
      <c r="H9" s="99">
        <v>2</v>
      </c>
      <c r="I9" s="102">
        <f t="shared" si="0"/>
        <v>6.0864951910422684</v>
      </c>
      <c r="J9" s="102">
        <f t="shared" si="1"/>
        <v>2</v>
      </c>
      <c r="N9" s="99">
        <f t="shared" si="2"/>
        <v>1</v>
      </c>
      <c r="O9" s="78">
        <f>'a.チラシ（PC用）'!$D$5-'a.チラシ（PC用）'!$U$5</f>
        <v>0</v>
      </c>
      <c r="P9" s="135">
        <f t="shared" si="3"/>
        <v>0</v>
      </c>
      <c r="Q9" s="110">
        <f t="shared" si="4"/>
        <v>0</v>
      </c>
    </row>
    <row r="10" spans="2:17">
      <c r="B10" s="94" t="s">
        <v>64</v>
      </c>
      <c r="C10" s="95">
        <v>83.39217993984569</v>
      </c>
      <c r="D10" s="95">
        <v>3.1486592441586927</v>
      </c>
      <c r="E10" s="96">
        <v>0.95588267529044957</v>
      </c>
      <c r="F10" s="97">
        <v>0.5</v>
      </c>
      <c r="G10" s="99"/>
      <c r="H10" s="99">
        <v>1</v>
      </c>
      <c r="I10" s="102">
        <f t="shared" si="0"/>
        <v>0.95588267529044957</v>
      </c>
      <c r="J10" s="102">
        <f t="shared" si="1"/>
        <v>0.5</v>
      </c>
      <c r="N10" s="99">
        <f t="shared" si="2"/>
        <v>1</v>
      </c>
      <c r="O10" s="78">
        <f>'a.チラシ（PC用）'!$D$5-'a.チラシ（PC用）'!$U$5</f>
        <v>0</v>
      </c>
      <c r="P10" s="135">
        <f t="shared" si="3"/>
        <v>1</v>
      </c>
      <c r="Q10" s="110">
        <f t="shared" si="4"/>
        <v>0.5</v>
      </c>
    </row>
    <row r="11" spans="2:17">
      <c r="B11" s="94" t="s">
        <v>65</v>
      </c>
      <c r="C11" s="95">
        <v>41.676474434418722</v>
      </c>
      <c r="D11" s="95">
        <v>3.8622529024160706</v>
      </c>
      <c r="E11" s="96">
        <v>0.75952308615229902</v>
      </c>
      <c r="F11" s="97">
        <v>0.5</v>
      </c>
      <c r="G11" s="99"/>
      <c r="H11" s="99">
        <v>1</v>
      </c>
      <c r="I11" s="102">
        <f t="shared" si="0"/>
        <v>0.75952308615229902</v>
      </c>
      <c r="J11" s="102">
        <f t="shared" si="1"/>
        <v>0.5</v>
      </c>
      <c r="N11" s="99">
        <f t="shared" si="2"/>
        <v>1</v>
      </c>
      <c r="O11" s="78">
        <f>'a.チラシ（PC用）'!$D$5-'a.チラシ（PC用）'!$U$5</f>
        <v>0</v>
      </c>
      <c r="P11" s="135">
        <f t="shared" si="3"/>
        <v>1</v>
      </c>
      <c r="Q11" s="110">
        <f t="shared" si="4"/>
        <v>0.5</v>
      </c>
    </row>
    <row r="12" spans="2:17">
      <c r="B12" s="94" t="s">
        <v>67</v>
      </c>
      <c r="C12" s="95">
        <v>89.721459395841507</v>
      </c>
      <c r="D12" s="95">
        <v>3.8673662731380318</v>
      </c>
      <c r="E12" s="96">
        <v>0.29183759369252527</v>
      </c>
      <c r="F12" s="97">
        <v>0.2</v>
      </c>
      <c r="G12" s="99"/>
      <c r="H12" s="99">
        <v>1</v>
      </c>
      <c r="I12" s="102">
        <f t="shared" si="0"/>
        <v>0.29183759369252527</v>
      </c>
      <c r="J12" s="102">
        <f t="shared" si="1"/>
        <v>0.2</v>
      </c>
      <c r="N12" s="99">
        <f t="shared" si="2"/>
        <v>1</v>
      </c>
      <c r="O12" s="78">
        <f>'a.チラシ（PC用）'!$D$5-'a.チラシ（PC用）'!$U$5</f>
        <v>0</v>
      </c>
      <c r="P12" s="135">
        <f t="shared" si="3"/>
        <v>1</v>
      </c>
      <c r="Q12" s="110">
        <f t="shared" si="4"/>
        <v>0.2</v>
      </c>
    </row>
    <row r="13" spans="2:17">
      <c r="B13" s="94" t="s">
        <v>71</v>
      </c>
      <c r="C13" s="95">
        <v>14.829344841114162</v>
      </c>
      <c r="D13" s="95">
        <v>1.3156966490299811</v>
      </c>
      <c r="E13" s="97">
        <v>0.90146428571428683</v>
      </c>
      <c r="F13" s="96">
        <v>1</v>
      </c>
      <c r="G13" s="99"/>
      <c r="H13" s="99">
        <v>1</v>
      </c>
      <c r="I13" s="102">
        <f t="shared" si="0"/>
        <v>0.90146428571428683</v>
      </c>
      <c r="J13" s="102">
        <f t="shared" si="1"/>
        <v>1</v>
      </c>
      <c r="N13" s="99">
        <f t="shared" si="2"/>
        <v>1</v>
      </c>
      <c r="O13" s="78">
        <f>'a.チラシ（PC用）'!$D$5-'a.チラシ（PC用）'!$U$5</f>
        <v>0</v>
      </c>
      <c r="P13" s="135">
        <f t="shared" si="3"/>
        <v>1</v>
      </c>
      <c r="Q13" s="110">
        <f t="shared" si="4"/>
        <v>1</v>
      </c>
    </row>
    <row r="14" spans="2:17">
      <c r="B14" s="94" t="s">
        <v>73</v>
      </c>
      <c r="C14" s="95">
        <v>25.107885445272654</v>
      </c>
      <c r="D14" s="95">
        <v>1.7098958333333327</v>
      </c>
      <c r="E14" s="96">
        <v>22.194004841997945</v>
      </c>
      <c r="F14" s="96">
        <v>15</v>
      </c>
      <c r="G14" s="99"/>
      <c r="H14" s="103">
        <v>2</v>
      </c>
      <c r="I14" s="102">
        <f t="shared" si="0"/>
        <v>44.38800968399589</v>
      </c>
      <c r="J14" s="102">
        <f t="shared" si="1"/>
        <v>30</v>
      </c>
      <c r="N14" s="103">
        <f t="shared" si="2"/>
        <v>1</v>
      </c>
      <c r="O14" s="78">
        <f>'a.チラシ（PC用）'!$D$5-'a.チラシ（PC用）'!$U$5</f>
        <v>0</v>
      </c>
      <c r="P14" s="135">
        <f t="shared" si="3"/>
        <v>0</v>
      </c>
      <c r="Q14" s="110">
        <f t="shared" si="4"/>
        <v>0</v>
      </c>
    </row>
    <row r="15" spans="2:17">
      <c r="B15" s="94" t="s">
        <v>77</v>
      </c>
      <c r="C15" s="95">
        <v>27.723290179155224</v>
      </c>
      <c r="D15" s="95">
        <v>1.0330188679245274</v>
      </c>
      <c r="E15" s="96">
        <v>58.612026032823998</v>
      </c>
      <c r="F15" s="96">
        <v>10</v>
      </c>
      <c r="G15" s="99"/>
      <c r="H15" s="99">
        <v>1</v>
      </c>
      <c r="I15" s="102">
        <f t="shared" si="0"/>
        <v>58.612026032823998</v>
      </c>
      <c r="J15" s="102">
        <f t="shared" si="1"/>
        <v>10</v>
      </c>
      <c r="N15" s="99">
        <f t="shared" si="2"/>
        <v>1</v>
      </c>
      <c r="O15" s="78">
        <f>'a.チラシ（PC用）'!$D$5-'a.チラシ（PC用）'!$U$5</f>
        <v>0</v>
      </c>
      <c r="P15" s="135">
        <f t="shared" si="3"/>
        <v>1</v>
      </c>
      <c r="Q15" s="110">
        <f t="shared" si="4"/>
        <v>10</v>
      </c>
    </row>
    <row r="16" spans="2:17">
      <c r="B16" s="94" t="s">
        <v>84</v>
      </c>
      <c r="C16" s="95">
        <v>2.6938668758990452</v>
      </c>
      <c r="D16" s="95">
        <v>9.3349514563106872</v>
      </c>
      <c r="E16" s="96">
        <v>16.569625276270852</v>
      </c>
      <c r="F16" s="96">
        <v>10</v>
      </c>
      <c r="G16" s="99"/>
      <c r="H16" s="99">
        <v>5</v>
      </c>
      <c r="I16" s="102">
        <f t="shared" si="0"/>
        <v>82.848126381354263</v>
      </c>
      <c r="J16" s="102">
        <f t="shared" si="1"/>
        <v>50</v>
      </c>
      <c r="N16" s="99">
        <f t="shared" si="2"/>
        <v>2.5</v>
      </c>
      <c r="O16" s="78">
        <f>'a.チラシ（PC用）'!$D$5-'a.チラシ（PC用）'!$U$5</f>
        <v>0</v>
      </c>
      <c r="P16" s="135">
        <f t="shared" si="3"/>
        <v>0</v>
      </c>
      <c r="Q16" s="110">
        <f t="shared" si="4"/>
        <v>0</v>
      </c>
    </row>
    <row r="17" spans="2:17">
      <c r="B17" s="94" t="s">
        <v>85</v>
      </c>
      <c r="C17" s="95">
        <v>1.8961684320648622</v>
      </c>
      <c r="D17" s="95">
        <v>2.6413793103448282</v>
      </c>
      <c r="E17" s="96">
        <v>9.827540040040045</v>
      </c>
      <c r="F17" s="96">
        <v>1</v>
      </c>
      <c r="G17" s="99"/>
      <c r="H17" s="99">
        <v>3</v>
      </c>
      <c r="I17" s="102">
        <f t="shared" si="0"/>
        <v>29.482620120120135</v>
      </c>
      <c r="J17" s="102">
        <f t="shared" si="1"/>
        <v>3</v>
      </c>
      <c r="N17" s="99">
        <f t="shared" si="2"/>
        <v>1.5</v>
      </c>
      <c r="O17" s="78">
        <f>'a.チラシ（PC用）'!$D$5-'a.チラシ（PC用）'!$U$5</f>
        <v>0</v>
      </c>
      <c r="P17" s="135">
        <f t="shared" si="3"/>
        <v>0</v>
      </c>
      <c r="Q17" s="110">
        <f t="shared" si="4"/>
        <v>0</v>
      </c>
    </row>
    <row r="18" spans="2:17">
      <c r="B18" s="94" t="s">
        <v>86</v>
      </c>
      <c r="C18" s="95">
        <v>5.2046554204263105</v>
      </c>
      <c r="D18" s="95">
        <v>4.9522613065326642</v>
      </c>
      <c r="E18" s="96">
        <v>10.488402878679691</v>
      </c>
      <c r="F18" s="96">
        <v>1</v>
      </c>
      <c r="G18" s="99"/>
      <c r="H18" s="99">
        <v>5</v>
      </c>
      <c r="I18" s="102">
        <f t="shared" si="0"/>
        <v>52.442014393398459</v>
      </c>
      <c r="J18" s="102">
        <f t="shared" si="1"/>
        <v>5</v>
      </c>
      <c r="N18" s="99">
        <f t="shared" si="2"/>
        <v>2.5</v>
      </c>
      <c r="O18" s="78">
        <f>'a.チラシ（PC用）'!$D$5-'a.チラシ（PC用）'!$U$5</f>
        <v>0</v>
      </c>
      <c r="P18" s="135">
        <f t="shared" si="3"/>
        <v>0</v>
      </c>
      <c r="Q18" s="110">
        <f t="shared" si="4"/>
        <v>0</v>
      </c>
    </row>
    <row r="19" spans="2:17">
      <c r="B19" s="94" t="s">
        <v>87</v>
      </c>
      <c r="C19" s="95">
        <v>59.918922453249643</v>
      </c>
      <c r="D19" s="95">
        <v>7.0395024006983835</v>
      </c>
      <c r="E19" s="96">
        <v>0.43367920957207989</v>
      </c>
      <c r="F19" s="97">
        <v>0.2</v>
      </c>
      <c r="G19" s="99"/>
      <c r="H19" s="103">
        <v>2</v>
      </c>
      <c r="I19" s="102">
        <f t="shared" si="0"/>
        <v>0.86735841914415979</v>
      </c>
      <c r="J19" s="102">
        <f t="shared" si="1"/>
        <v>0.4</v>
      </c>
      <c r="N19" s="103">
        <f t="shared" si="2"/>
        <v>1</v>
      </c>
      <c r="O19" s="78">
        <f>'a.チラシ（PC用）'!$D$5-'a.チラシ（PC用）'!$U$5</f>
        <v>0</v>
      </c>
      <c r="P19" s="135">
        <f t="shared" si="3"/>
        <v>0</v>
      </c>
      <c r="Q19" s="110">
        <f t="shared" si="4"/>
        <v>0</v>
      </c>
    </row>
    <row r="20" spans="2:17">
      <c r="B20" s="94" t="s">
        <v>160</v>
      </c>
      <c r="C20" s="95">
        <v>83.745259578919843</v>
      </c>
      <c r="D20" s="95">
        <v>2.9750156152404812</v>
      </c>
      <c r="E20" s="96">
        <v>10.508379830830155</v>
      </c>
      <c r="F20" s="96">
        <v>10</v>
      </c>
      <c r="G20" s="99"/>
      <c r="H20" s="99">
        <v>1</v>
      </c>
      <c r="I20" s="102">
        <f t="shared" si="0"/>
        <v>10.508379830830155</v>
      </c>
      <c r="J20" s="102">
        <f t="shared" si="1"/>
        <v>10</v>
      </c>
      <c r="N20" s="99">
        <f t="shared" si="2"/>
        <v>1</v>
      </c>
      <c r="O20" s="78">
        <f>'a.チラシ（PC用）'!$D$5-'a.チラシ（PC用）'!$U$5</f>
        <v>0</v>
      </c>
      <c r="P20" s="135">
        <f t="shared" si="3"/>
        <v>1</v>
      </c>
      <c r="Q20" s="110">
        <f t="shared" si="4"/>
        <v>10</v>
      </c>
    </row>
    <row r="21" spans="2:17">
      <c r="B21" s="94" t="s">
        <v>161</v>
      </c>
      <c r="C21" s="95">
        <v>84.490649928076365</v>
      </c>
      <c r="D21" s="95">
        <v>2.3284321312490333</v>
      </c>
      <c r="E21" s="97">
        <v>0.9023451434627906</v>
      </c>
      <c r="F21" s="97">
        <v>1</v>
      </c>
      <c r="G21" s="99"/>
      <c r="H21" s="99">
        <v>1</v>
      </c>
      <c r="I21" s="102">
        <f t="shared" si="0"/>
        <v>0.9023451434627906</v>
      </c>
      <c r="J21" s="102">
        <f t="shared" si="1"/>
        <v>1</v>
      </c>
      <c r="N21" s="99">
        <f t="shared" si="2"/>
        <v>1</v>
      </c>
      <c r="O21" s="78">
        <f>'a.チラシ（PC用）'!$D$5-'a.チラシ（PC用）'!$U$5</f>
        <v>0</v>
      </c>
      <c r="P21" s="135">
        <f t="shared" si="3"/>
        <v>1</v>
      </c>
      <c r="Q21" s="110">
        <f t="shared" si="4"/>
        <v>1</v>
      </c>
    </row>
    <row r="22" spans="2:17">
      <c r="B22" s="94" t="s">
        <v>162</v>
      </c>
      <c r="C22" s="95">
        <v>37.38721067085131</v>
      </c>
      <c r="D22" s="95">
        <v>1.783490731024834</v>
      </c>
      <c r="E22" s="96">
        <v>2.3274352463990269</v>
      </c>
      <c r="F22" s="96">
        <v>1</v>
      </c>
      <c r="G22" s="99"/>
      <c r="H22" s="99">
        <v>1</v>
      </c>
      <c r="I22" s="102">
        <f t="shared" si="0"/>
        <v>2.3274352463990269</v>
      </c>
      <c r="J22" s="102">
        <f t="shared" si="1"/>
        <v>1</v>
      </c>
      <c r="N22" s="99">
        <f t="shared" si="2"/>
        <v>1</v>
      </c>
      <c r="O22" s="78">
        <f>'a.チラシ（PC用）'!$D$5-'a.チラシ（PC用）'!$U$5</f>
        <v>0</v>
      </c>
      <c r="P22" s="135">
        <f t="shared" si="3"/>
        <v>1</v>
      </c>
      <c r="Q22" s="110">
        <f t="shared" si="4"/>
        <v>1</v>
      </c>
    </row>
    <row r="23" spans="2:17">
      <c r="B23" s="94" t="s">
        <v>167</v>
      </c>
      <c r="C23" s="95">
        <v>46.358048908068525</v>
      </c>
      <c r="D23" s="95">
        <v>1.320169252468266</v>
      </c>
      <c r="E23" s="96">
        <v>2.9413508260447037</v>
      </c>
      <c r="F23" s="96">
        <v>1</v>
      </c>
      <c r="G23" s="99"/>
      <c r="H23" s="99">
        <v>1</v>
      </c>
      <c r="I23" s="102">
        <f t="shared" si="0"/>
        <v>2.9413508260447037</v>
      </c>
      <c r="J23" s="102">
        <f t="shared" si="1"/>
        <v>1</v>
      </c>
      <c r="N23" s="99">
        <f t="shared" si="2"/>
        <v>1</v>
      </c>
      <c r="O23" s="78">
        <f>'a.チラシ（PC用）'!$D$5-'a.チラシ（PC用）'!$U$5</f>
        <v>0</v>
      </c>
      <c r="P23" s="135">
        <f t="shared" si="3"/>
        <v>1</v>
      </c>
      <c r="Q23" s="110">
        <f t="shared" si="4"/>
        <v>1</v>
      </c>
    </row>
    <row r="24" spans="2:17">
      <c r="B24" s="94" t="s">
        <v>218</v>
      </c>
      <c r="C24" s="95">
        <v>16.777821367856678</v>
      </c>
      <c r="D24" s="95">
        <v>1.9579111457521423</v>
      </c>
      <c r="E24" s="96">
        <v>15.207091993841415</v>
      </c>
      <c r="F24" s="96">
        <v>10</v>
      </c>
      <c r="G24" s="99"/>
      <c r="H24" s="99">
        <v>1</v>
      </c>
      <c r="I24" s="102">
        <f t="shared" si="0"/>
        <v>15.207091993841415</v>
      </c>
      <c r="J24" s="102">
        <f t="shared" si="1"/>
        <v>10</v>
      </c>
      <c r="N24" s="99">
        <f t="shared" si="2"/>
        <v>1</v>
      </c>
      <c r="O24" s="78">
        <f>'a.チラシ（PC用）'!$D$5-'a.チラシ（PC用）'!$U$5</f>
        <v>0</v>
      </c>
      <c r="P24" s="135">
        <f t="shared" si="3"/>
        <v>1</v>
      </c>
      <c r="Q24" s="110">
        <f t="shared" si="4"/>
        <v>10</v>
      </c>
    </row>
    <row r="25" spans="2:17">
      <c r="B25" s="94" t="s">
        <v>228</v>
      </c>
      <c r="C25" s="95">
        <v>21.459395841506474</v>
      </c>
      <c r="D25" s="95">
        <v>2.0578915295551496</v>
      </c>
      <c r="E25" s="96">
        <v>2.6826639663982337</v>
      </c>
      <c r="F25" s="96">
        <v>1</v>
      </c>
      <c r="G25" s="99"/>
      <c r="H25" s="99">
        <v>1</v>
      </c>
      <c r="I25" s="102">
        <f t="shared" si="0"/>
        <v>2.6826639663982337</v>
      </c>
      <c r="J25" s="102">
        <f t="shared" si="1"/>
        <v>1</v>
      </c>
      <c r="N25" s="99">
        <f t="shared" si="2"/>
        <v>1</v>
      </c>
      <c r="O25" s="78">
        <f>'a.チラシ（PC用）'!$D$5-'a.チラシ（PC用）'!$U$5</f>
        <v>0</v>
      </c>
      <c r="P25" s="135">
        <f t="shared" si="3"/>
        <v>1</v>
      </c>
      <c r="Q25" s="110">
        <f t="shared" si="4"/>
        <v>1</v>
      </c>
    </row>
    <row r="26" spans="2:17">
      <c r="B26" s="94" t="s">
        <v>246</v>
      </c>
      <c r="C26" s="95">
        <v>90.623774029030983</v>
      </c>
      <c r="D26" s="95">
        <v>3.6839826839826855</v>
      </c>
      <c r="E26" s="96">
        <v>1.7624407221067313</v>
      </c>
      <c r="F26" s="96">
        <v>1</v>
      </c>
      <c r="G26" s="99"/>
      <c r="H26" s="107">
        <v>2</v>
      </c>
      <c r="I26" s="102">
        <f t="shared" si="0"/>
        <v>3.5248814442134626</v>
      </c>
      <c r="J26" s="102">
        <f t="shared" si="1"/>
        <v>2</v>
      </c>
      <c r="N26" s="107">
        <f t="shared" si="2"/>
        <v>1</v>
      </c>
      <c r="O26" s="78">
        <f>'a.チラシ（PC用）'!$D$5-'a.チラシ（PC用）'!$U$5</f>
        <v>0</v>
      </c>
      <c r="P26" s="135">
        <f t="shared" si="3"/>
        <v>0</v>
      </c>
      <c r="Q26" s="110">
        <f t="shared" si="4"/>
        <v>0</v>
      </c>
    </row>
    <row r="27" spans="2:17">
      <c r="B27" s="94" t="s">
        <v>247</v>
      </c>
      <c r="C27" s="95">
        <v>97.999215378579834</v>
      </c>
      <c r="D27" s="95">
        <v>3.8685615158793651</v>
      </c>
      <c r="E27" s="96">
        <v>2.4483229768541031</v>
      </c>
      <c r="F27" s="96">
        <v>1</v>
      </c>
      <c r="G27" s="99"/>
      <c r="H27" s="107">
        <v>2</v>
      </c>
      <c r="I27" s="102">
        <f t="shared" si="0"/>
        <v>4.8966459537082061</v>
      </c>
      <c r="J27" s="102">
        <f t="shared" si="1"/>
        <v>2</v>
      </c>
      <c r="N27" s="107">
        <f t="shared" si="2"/>
        <v>1</v>
      </c>
      <c r="O27" s="78">
        <f>'a.チラシ（PC用）'!$D$5-'a.チラシ（PC用）'!$U$5</f>
        <v>0</v>
      </c>
      <c r="P27" s="135">
        <f t="shared" si="3"/>
        <v>0</v>
      </c>
      <c r="Q27" s="110">
        <f t="shared" si="4"/>
        <v>0</v>
      </c>
    </row>
    <row r="28" spans="2:17">
      <c r="B28" s="94" t="s">
        <v>249</v>
      </c>
      <c r="C28" s="95">
        <v>85.314502419249379</v>
      </c>
      <c r="D28" s="95">
        <v>5.2722256284487763</v>
      </c>
      <c r="E28" s="97">
        <v>0.44949270177868356</v>
      </c>
      <c r="F28" s="97">
        <v>0.5</v>
      </c>
      <c r="G28" s="99"/>
      <c r="H28" s="107">
        <v>2</v>
      </c>
      <c r="I28" s="102">
        <f t="shared" si="0"/>
        <v>0.89898540355736711</v>
      </c>
      <c r="J28" s="102">
        <f t="shared" si="1"/>
        <v>1</v>
      </c>
      <c r="N28" s="107">
        <f t="shared" si="2"/>
        <v>1</v>
      </c>
      <c r="O28" s="78">
        <f>'a.チラシ（PC用）'!$D$5-'a.チラシ（PC用）'!$U$5</f>
        <v>0</v>
      </c>
      <c r="P28" s="135">
        <f t="shared" si="3"/>
        <v>0</v>
      </c>
      <c r="Q28" s="110">
        <f t="shared" si="4"/>
        <v>0</v>
      </c>
    </row>
    <row r="29" spans="2:17">
      <c r="B29" s="94" t="s">
        <v>250</v>
      </c>
      <c r="C29" s="95">
        <v>91.970707466980514</v>
      </c>
      <c r="D29" s="95">
        <v>4.1819991468790105</v>
      </c>
      <c r="E29" s="97">
        <v>0.89976357301000254</v>
      </c>
      <c r="F29" s="96">
        <v>1</v>
      </c>
      <c r="G29" s="99"/>
      <c r="H29" s="107">
        <v>2</v>
      </c>
      <c r="I29" s="102">
        <f t="shared" si="0"/>
        <v>1.7995271460200051</v>
      </c>
      <c r="J29" s="102">
        <f t="shared" si="1"/>
        <v>2</v>
      </c>
      <c r="N29" s="107">
        <f t="shared" si="2"/>
        <v>1</v>
      </c>
      <c r="O29" s="78">
        <f>'a.チラシ（PC用）'!$D$5-'a.チラシ（PC用）'!$U$5</f>
        <v>0</v>
      </c>
      <c r="P29" s="135">
        <f t="shared" si="3"/>
        <v>0</v>
      </c>
      <c r="Q29" s="110">
        <f t="shared" si="4"/>
        <v>0</v>
      </c>
    </row>
    <row r="30" spans="2:17">
      <c r="B30" s="94" t="s">
        <v>252</v>
      </c>
      <c r="C30" s="95">
        <v>85.981430626389425</v>
      </c>
      <c r="D30" s="95">
        <v>5.7247148288973158</v>
      </c>
      <c r="E30" s="97">
        <v>0.4007879243587511</v>
      </c>
      <c r="F30" s="97">
        <v>0.2</v>
      </c>
      <c r="G30" s="99"/>
      <c r="H30" s="107">
        <v>6</v>
      </c>
      <c r="I30" s="102">
        <f t="shared" si="0"/>
        <v>2.4047275461525066</v>
      </c>
      <c r="J30" s="102">
        <f t="shared" si="1"/>
        <v>1.2000000000000002</v>
      </c>
      <c r="N30" s="107">
        <f t="shared" si="2"/>
        <v>3</v>
      </c>
      <c r="O30" s="78">
        <f>'a.チラシ（PC用）'!$D$5-'a.チラシ（PC用）'!$U$5</f>
        <v>0</v>
      </c>
      <c r="P30" s="135">
        <f t="shared" si="3"/>
        <v>0</v>
      </c>
      <c r="Q30" s="110">
        <f t="shared" si="4"/>
        <v>0</v>
      </c>
    </row>
    <row r="31" spans="2:17">
      <c r="B31" s="94" t="s">
        <v>254</v>
      </c>
      <c r="C31" s="95">
        <v>95.802275402118482</v>
      </c>
      <c r="D31" s="95">
        <v>4.0813540813540845</v>
      </c>
      <c r="E31" s="97">
        <v>0.56503633016362786</v>
      </c>
      <c r="F31" s="97">
        <v>0.5</v>
      </c>
      <c r="G31" s="99"/>
      <c r="H31" s="107">
        <v>2</v>
      </c>
      <c r="I31" s="102">
        <f t="shared" si="0"/>
        <v>1.1300726603272557</v>
      </c>
      <c r="J31" s="102">
        <f t="shared" si="1"/>
        <v>1</v>
      </c>
      <c r="N31" s="107">
        <f t="shared" si="2"/>
        <v>1</v>
      </c>
      <c r="O31" s="78">
        <f>'a.チラシ（PC用）'!$D$5-'a.チラシ（PC用）'!$U$5</f>
        <v>0</v>
      </c>
      <c r="P31" s="135">
        <f t="shared" si="3"/>
        <v>0</v>
      </c>
      <c r="Q31" s="110">
        <f t="shared" si="4"/>
        <v>0</v>
      </c>
    </row>
    <row r="32" spans="2:17">
      <c r="B32" s="94" t="s">
        <v>259</v>
      </c>
      <c r="C32" s="95">
        <v>0.48384987576827515</v>
      </c>
      <c r="D32" s="95">
        <v>3.3243243243243241</v>
      </c>
      <c r="E32" s="96">
        <v>1.2079573934837093</v>
      </c>
      <c r="F32" s="96">
        <v>1</v>
      </c>
      <c r="G32" s="99"/>
      <c r="H32" s="107">
        <v>2</v>
      </c>
      <c r="I32" s="102">
        <f t="shared" si="0"/>
        <v>2.4159147869674187</v>
      </c>
      <c r="J32" s="102">
        <f t="shared" si="1"/>
        <v>2</v>
      </c>
      <c r="N32" s="107">
        <f t="shared" si="2"/>
        <v>1</v>
      </c>
      <c r="O32" s="78">
        <f>'a.チラシ（PC用）'!$D$5-'a.チラシ（PC用）'!$U$5</f>
        <v>0</v>
      </c>
      <c r="P32" s="135">
        <f t="shared" si="3"/>
        <v>0</v>
      </c>
      <c r="Q32" s="110">
        <f t="shared" si="4"/>
        <v>0</v>
      </c>
    </row>
    <row r="33" spans="2:17">
      <c r="B33" s="94" t="s">
        <v>285</v>
      </c>
      <c r="C33" s="95">
        <v>63.645874199032306</v>
      </c>
      <c r="D33" s="95">
        <v>231.62379289089785</v>
      </c>
      <c r="E33" s="96">
        <v>0.21783959601870104</v>
      </c>
      <c r="F33" s="97">
        <v>0.1</v>
      </c>
      <c r="G33" s="99"/>
      <c r="H33" s="104">
        <v>100</v>
      </c>
      <c r="I33" s="102">
        <f t="shared" si="0"/>
        <v>21.783959601870105</v>
      </c>
      <c r="J33" s="102">
        <f t="shared" si="1"/>
        <v>10</v>
      </c>
      <c r="N33" s="104">
        <f t="shared" si="2"/>
        <v>50</v>
      </c>
      <c r="O33" s="78">
        <f>'a.チラシ（PC用）'!$D$5-'a.チラシ（PC用）'!$U$5</f>
        <v>0</v>
      </c>
      <c r="P33" s="135">
        <f t="shared" si="3"/>
        <v>0</v>
      </c>
      <c r="Q33" s="110">
        <f t="shared" si="4"/>
        <v>0</v>
      </c>
    </row>
    <row r="34" spans="2:17">
      <c r="B34" s="94" t="s">
        <v>286</v>
      </c>
      <c r="C34" s="95">
        <v>14.306263894337649</v>
      </c>
      <c r="D34" s="95">
        <v>36.066727605118835</v>
      </c>
      <c r="E34" s="96">
        <v>1.6359332278073517</v>
      </c>
      <c r="F34" s="96">
        <v>1</v>
      </c>
      <c r="G34" s="99"/>
      <c r="H34" s="104">
        <v>5</v>
      </c>
      <c r="I34" s="102">
        <f t="shared" si="0"/>
        <v>8.1796661390367582</v>
      </c>
      <c r="J34" s="102">
        <f t="shared" si="1"/>
        <v>5</v>
      </c>
      <c r="N34" s="104">
        <f t="shared" si="2"/>
        <v>2.5</v>
      </c>
      <c r="O34" s="78">
        <f>'a.チラシ（PC用）'!$D$5-'a.チラシ（PC用）'!$U$5</f>
        <v>0</v>
      </c>
      <c r="P34" s="135">
        <f t="shared" si="3"/>
        <v>0</v>
      </c>
      <c r="Q34" s="110">
        <f t="shared" si="4"/>
        <v>0</v>
      </c>
    </row>
    <row r="35" spans="2:17">
      <c r="B35" s="94" t="s">
        <v>289</v>
      </c>
      <c r="C35" s="95">
        <v>79.74369033607951</v>
      </c>
      <c r="D35" s="95">
        <v>5.840931452935366</v>
      </c>
      <c r="E35" s="96">
        <v>4.2551925450556043</v>
      </c>
      <c r="F35" s="96">
        <v>5</v>
      </c>
      <c r="G35" s="99"/>
      <c r="H35" s="108">
        <v>10</v>
      </c>
      <c r="I35" s="102">
        <f t="shared" si="0"/>
        <v>42.551925450556041</v>
      </c>
      <c r="J35" s="102">
        <f t="shared" si="1"/>
        <v>50</v>
      </c>
      <c r="N35" s="108">
        <f t="shared" si="2"/>
        <v>5</v>
      </c>
      <c r="O35" s="78">
        <f>'a.チラシ（PC用）'!$D$5-'a.チラシ（PC用）'!$U$5</f>
        <v>0</v>
      </c>
      <c r="P35" s="135">
        <f t="shared" si="3"/>
        <v>0</v>
      </c>
      <c r="Q35" s="110">
        <f t="shared" si="4"/>
        <v>0</v>
      </c>
    </row>
    <row r="36" spans="2:17">
      <c r="B36" s="94" t="s">
        <v>291</v>
      </c>
      <c r="C36" s="95">
        <v>67.856675820583234</v>
      </c>
      <c r="D36" s="95">
        <v>2.8797456157255676</v>
      </c>
      <c r="E36" s="96">
        <v>4.0980853193715427</v>
      </c>
      <c r="F36" s="96">
        <v>5</v>
      </c>
      <c r="G36" s="99"/>
      <c r="H36" s="108">
        <v>6</v>
      </c>
      <c r="I36" s="102">
        <f t="shared" si="0"/>
        <v>24.588511916229258</v>
      </c>
      <c r="J36" s="102">
        <f t="shared" si="1"/>
        <v>30</v>
      </c>
      <c r="N36" s="108">
        <f t="shared" si="2"/>
        <v>3</v>
      </c>
      <c r="O36" s="78">
        <f>'a.チラシ（PC用）'!$D$5-'a.チラシ（PC用）'!$U$5</f>
        <v>0</v>
      </c>
      <c r="P36" s="135">
        <f t="shared" si="3"/>
        <v>0</v>
      </c>
      <c r="Q36" s="110">
        <f t="shared" si="4"/>
        <v>0</v>
      </c>
    </row>
    <row r="37" spans="2:17">
      <c r="B37" s="94" t="s">
        <v>298</v>
      </c>
      <c r="C37" s="95">
        <v>67.922060938930301</v>
      </c>
      <c r="D37" s="95">
        <v>4.208124759337684</v>
      </c>
      <c r="E37" s="96">
        <v>3.9113997538047367</v>
      </c>
      <c r="F37" s="96">
        <v>2</v>
      </c>
      <c r="G37" s="99"/>
      <c r="H37" s="108">
        <v>6</v>
      </c>
      <c r="I37" s="102">
        <f t="shared" si="0"/>
        <v>23.468398522828419</v>
      </c>
      <c r="J37" s="102">
        <f t="shared" si="1"/>
        <v>12</v>
      </c>
      <c r="N37" s="108">
        <f t="shared" si="2"/>
        <v>3</v>
      </c>
      <c r="O37" s="78">
        <f>'a.チラシ（PC用）'!$D$5-'a.チラシ（PC用）'!$U$5</f>
        <v>0</v>
      </c>
      <c r="P37" s="135">
        <f t="shared" si="3"/>
        <v>0</v>
      </c>
      <c r="Q37" s="110">
        <f t="shared" si="4"/>
        <v>0</v>
      </c>
    </row>
    <row r="38" spans="2:17">
      <c r="B38" s="94" t="s">
        <v>299</v>
      </c>
      <c r="C38" s="95">
        <v>50.882699097685368</v>
      </c>
      <c r="D38" s="95">
        <v>3.6042148547931188</v>
      </c>
      <c r="E38" s="96">
        <v>1.8906939560896585</v>
      </c>
      <c r="F38" s="96">
        <v>1</v>
      </c>
      <c r="G38" s="99"/>
      <c r="H38" s="108">
        <v>3</v>
      </c>
      <c r="I38" s="102">
        <f t="shared" si="0"/>
        <v>5.6720818682689753</v>
      </c>
      <c r="J38" s="102">
        <f>F38*H38</f>
        <v>3</v>
      </c>
      <c r="N38" s="108">
        <f t="shared" si="2"/>
        <v>1.5</v>
      </c>
      <c r="O38" s="78">
        <f>'a.チラシ（PC用）'!$D$5-'a.チラシ（PC用）'!$U$5</f>
        <v>0</v>
      </c>
      <c r="P38" s="135">
        <f t="shared" si="3"/>
        <v>0</v>
      </c>
      <c r="Q38" s="110">
        <f t="shared" si="4"/>
        <v>0</v>
      </c>
    </row>
    <row r="39" spans="2:17">
      <c r="B39" s="94" t="s">
        <v>304</v>
      </c>
      <c r="C39" s="95">
        <v>61.579704459265074</v>
      </c>
      <c r="D39" s="95">
        <v>2.2537693777872101</v>
      </c>
      <c r="E39" s="96">
        <v>2.4332210612805505</v>
      </c>
      <c r="F39" s="96">
        <v>1</v>
      </c>
      <c r="G39" s="99"/>
      <c r="H39" s="108">
        <v>5</v>
      </c>
      <c r="I39" s="102">
        <f t="shared" si="0"/>
        <v>12.166105306402752</v>
      </c>
      <c r="J39" s="102">
        <f t="shared" si="1"/>
        <v>5</v>
      </c>
      <c r="N39" s="108">
        <f t="shared" si="2"/>
        <v>2.5</v>
      </c>
      <c r="O39" s="78">
        <f>'a.チラシ（PC用）'!$D$5-'a.チラシ（PC用）'!$U$5</f>
        <v>0</v>
      </c>
      <c r="P39" s="135">
        <f t="shared" si="3"/>
        <v>0</v>
      </c>
      <c r="Q39" s="110">
        <f t="shared" si="4"/>
        <v>0</v>
      </c>
    </row>
    <row r="40" spans="2:17">
      <c r="B40" s="94" t="s">
        <v>305</v>
      </c>
      <c r="C40" s="95">
        <v>64.508957761213551</v>
      </c>
      <c r="D40" s="95">
        <v>5.0725724711129008</v>
      </c>
      <c r="E40" s="96">
        <v>1.9305413864764998</v>
      </c>
      <c r="F40" s="96">
        <v>1</v>
      </c>
      <c r="G40" s="99"/>
      <c r="H40" s="108">
        <v>3</v>
      </c>
      <c r="I40" s="102">
        <f t="shared" si="0"/>
        <v>5.7916241594294995</v>
      </c>
      <c r="J40" s="102">
        <f t="shared" si="1"/>
        <v>3</v>
      </c>
      <c r="N40" s="108">
        <f t="shared" si="2"/>
        <v>1.5</v>
      </c>
      <c r="O40" s="78">
        <f>'a.チラシ（PC用）'!$D$5-'a.チラシ（PC用）'!$U$5</f>
        <v>0</v>
      </c>
      <c r="P40" s="135">
        <f t="shared" si="3"/>
        <v>0</v>
      </c>
      <c r="Q40" s="110">
        <f t="shared" si="4"/>
        <v>0</v>
      </c>
    </row>
    <row r="41" spans="2:17">
      <c r="B41" s="94" t="s">
        <v>306</v>
      </c>
      <c r="C41" s="95">
        <v>37.07336210278541</v>
      </c>
      <c r="D41" s="95">
        <v>3.946031746031744</v>
      </c>
      <c r="E41" s="96">
        <v>10.054257779735323</v>
      </c>
      <c r="F41" s="96">
        <v>10</v>
      </c>
      <c r="G41" s="99"/>
      <c r="H41" s="108">
        <v>4</v>
      </c>
      <c r="I41" s="102">
        <f t="shared" si="0"/>
        <v>40.217031118941293</v>
      </c>
      <c r="J41" s="102">
        <f t="shared" si="1"/>
        <v>40</v>
      </c>
      <c r="N41" s="108">
        <f t="shared" si="2"/>
        <v>2</v>
      </c>
      <c r="O41" s="78">
        <f>'a.チラシ（PC用）'!$D$5-'a.チラシ（PC用）'!$U$5</f>
        <v>0</v>
      </c>
      <c r="P41" s="135">
        <f t="shared" si="3"/>
        <v>0</v>
      </c>
      <c r="Q41" s="110">
        <f t="shared" si="4"/>
        <v>0</v>
      </c>
    </row>
    <row r="42" spans="2:17">
      <c r="B42" s="94" t="s">
        <v>307</v>
      </c>
      <c r="C42" s="95">
        <v>66.954361187393758</v>
      </c>
      <c r="D42" s="95">
        <v>4.7753906249999973</v>
      </c>
      <c r="E42" s="97">
        <v>1.0956009763307817</v>
      </c>
      <c r="F42" s="96">
        <v>1</v>
      </c>
      <c r="G42" s="99"/>
      <c r="H42" s="108">
        <v>10</v>
      </c>
      <c r="I42" s="102">
        <f t="shared" si="0"/>
        <v>10.956009763307817</v>
      </c>
      <c r="J42" s="102">
        <f t="shared" si="1"/>
        <v>10</v>
      </c>
      <c r="N42" s="108">
        <f t="shared" si="2"/>
        <v>5</v>
      </c>
      <c r="O42" s="78">
        <f>'a.チラシ（PC用）'!$D$5-'a.チラシ（PC用）'!$U$5</f>
        <v>0</v>
      </c>
      <c r="P42" s="135">
        <f t="shared" si="3"/>
        <v>0</v>
      </c>
      <c r="Q42" s="110">
        <f t="shared" si="4"/>
        <v>0</v>
      </c>
    </row>
    <row r="43" spans="2:17">
      <c r="B43" s="94" t="s">
        <v>308</v>
      </c>
      <c r="C43" s="95">
        <v>65.175885968353597</v>
      </c>
      <c r="D43" s="95">
        <v>2.9139245585874773</v>
      </c>
      <c r="E43" s="96">
        <v>2.4180215655845481</v>
      </c>
      <c r="F43" s="96">
        <v>1</v>
      </c>
      <c r="G43" s="99"/>
      <c r="H43" s="108">
        <v>10</v>
      </c>
      <c r="I43" s="102">
        <f t="shared" si="0"/>
        <v>24.18021565584548</v>
      </c>
      <c r="J43" s="102">
        <f t="shared" si="1"/>
        <v>10</v>
      </c>
      <c r="N43" s="108">
        <f t="shared" si="2"/>
        <v>5</v>
      </c>
      <c r="O43" s="78">
        <f>'a.チラシ（PC用）'!$D$5-'a.チラシ（PC用）'!$U$5</f>
        <v>0</v>
      </c>
      <c r="P43" s="135">
        <f t="shared" si="3"/>
        <v>0</v>
      </c>
      <c r="Q43" s="110">
        <f t="shared" si="4"/>
        <v>0</v>
      </c>
    </row>
    <row r="44" spans="2:17">
      <c r="B44" s="94" t="s">
        <v>310</v>
      </c>
      <c r="C44" s="95">
        <v>67.412057015823194</v>
      </c>
      <c r="D44" s="95">
        <v>3.8944713870029046</v>
      </c>
      <c r="E44" s="96">
        <v>3.9708373520806544</v>
      </c>
      <c r="F44" s="96">
        <v>1</v>
      </c>
      <c r="G44" s="99"/>
      <c r="H44" s="105">
        <v>1</v>
      </c>
      <c r="I44" s="102">
        <f t="shared" si="0"/>
        <v>3.9708373520806544</v>
      </c>
      <c r="J44" s="102">
        <f t="shared" si="1"/>
        <v>1</v>
      </c>
      <c r="N44" s="105">
        <f t="shared" si="2"/>
        <v>1</v>
      </c>
      <c r="O44" s="78">
        <f>'a.チラシ（PC用）'!$D$5-'a.チラシ（PC用）'!$U$5</f>
        <v>0</v>
      </c>
      <c r="P44" s="135">
        <f t="shared" si="3"/>
        <v>1</v>
      </c>
      <c r="Q44" s="110">
        <f t="shared" si="4"/>
        <v>1</v>
      </c>
    </row>
    <row r="45" spans="2:17">
      <c r="B45" s="94" t="s">
        <v>312</v>
      </c>
      <c r="C45" s="95">
        <v>33.111023930953316</v>
      </c>
      <c r="D45" s="95">
        <v>7.7701421800947728</v>
      </c>
      <c r="E45" s="96">
        <v>21.058381228896497</v>
      </c>
      <c r="F45" s="96">
        <v>10</v>
      </c>
      <c r="G45" s="99"/>
      <c r="H45" s="106">
        <v>1</v>
      </c>
      <c r="I45" s="102">
        <f t="shared" si="0"/>
        <v>21.058381228896497</v>
      </c>
      <c r="J45" s="102">
        <f t="shared" si="1"/>
        <v>10</v>
      </c>
      <c r="N45" s="106">
        <f t="shared" si="2"/>
        <v>1</v>
      </c>
      <c r="O45" s="78">
        <f>'a.チラシ（PC用）'!$D$5-'a.チラシ（PC用）'!$U$5</f>
        <v>0</v>
      </c>
      <c r="P45" s="135">
        <f t="shared" si="3"/>
        <v>1</v>
      </c>
      <c r="Q45" s="110">
        <f t="shared" si="4"/>
        <v>10</v>
      </c>
    </row>
    <row r="46" spans="2:17">
      <c r="B46" s="94" t="s">
        <v>313</v>
      </c>
      <c r="C46" s="95">
        <v>53.197332287171442</v>
      </c>
      <c r="D46" s="95">
        <v>9.6710914454277148</v>
      </c>
      <c r="E46" s="96">
        <v>8.5923784012763456</v>
      </c>
      <c r="F46" s="96">
        <v>10</v>
      </c>
      <c r="G46" s="99"/>
      <c r="H46" s="108">
        <v>5</v>
      </c>
      <c r="I46" s="102">
        <f t="shared" si="0"/>
        <v>42.961892006381731</v>
      </c>
      <c r="J46" s="102">
        <f t="shared" si="1"/>
        <v>50</v>
      </c>
      <c r="N46" s="108">
        <f t="shared" si="2"/>
        <v>2.5</v>
      </c>
      <c r="O46" s="78">
        <f>'a.チラシ（PC用）'!$D$5-'a.チラシ（PC用）'!$U$5</f>
        <v>0</v>
      </c>
      <c r="P46" s="135">
        <f t="shared" si="3"/>
        <v>0</v>
      </c>
      <c r="Q46" s="110">
        <f t="shared" si="4"/>
        <v>0</v>
      </c>
    </row>
    <row r="47" spans="2:17">
      <c r="B47" s="94" t="s">
        <v>316</v>
      </c>
      <c r="C47" s="95">
        <v>82.11063162024324</v>
      </c>
      <c r="D47" s="95">
        <v>9.4812868291129035</v>
      </c>
      <c r="E47" s="97">
        <v>0.57150975525263992</v>
      </c>
      <c r="F47" s="97">
        <v>0.5</v>
      </c>
      <c r="G47" s="99"/>
      <c r="H47" s="109">
        <v>10</v>
      </c>
      <c r="I47" s="102">
        <f t="shared" si="0"/>
        <v>5.7150975525263989</v>
      </c>
      <c r="J47" s="102">
        <f t="shared" si="1"/>
        <v>5</v>
      </c>
      <c r="N47" s="109">
        <f t="shared" si="2"/>
        <v>5</v>
      </c>
      <c r="O47" s="78">
        <f>'a.チラシ（PC用）'!$D$5-'a.チラシ（PC用）'!$U$5</f>
        <v>0</v>
      </c>
      <c r="P47" s="135">
        <f t="shared" si="3"/>
        <v>0</v>
      </c>
      <c r="Q47" s="110">
        <f t="shared" si="4"/>
        <v>0</v>
      </c>
    </row>
    <row r="48" spans="2:17">
      <c r="B48" s="94" t="s">
        <v>317</v>
      </c>
      <c r="C48" s="95">
        <v>80.279848306525437</v>
      </c>
      <c r="D48" s="95">
        <v>7.347287831894441</v>
      </c>
      <c r="E48" s="97">
        <v>0.94342940441988699</v>
      </c>
      <c r="F48" s="96">
        <v>1</v>
      </c>
      <c r="G48" s="99"/>
      <c r="H48" s="109">
        <v>10</v>
      </c>
      <c r="I48" s="102">
        <f t="shared" si="0"/>
        <v>9.4342940441988699</v>
      </c>
      <c r="J48" s="102">
        <f t="shared" si="1"/>
        <v>10</v>
      </c>
      <c r="N48" s="109">
        <f t="shared" si="2"/>
        <v>5</v>
      </c>
      <c r="O48" s="78">
        <f>'a.チラシ（PC用）'!$D$5-'a.チラシ（PC用）'!$U$5</f>
        <v>0</v>
      </c>
      <c r="P48" s="135">
        <f t="shared" si="3"/>
        <v>0</v>
      </c>
      <c r="Q48" s="110">
        <f t="shared" si="4"/>
        <v>0</v>
      </c>
    </row>
    <row r="49" spans="2:17">
      <c r="B49" s="94" t="s">
        <v>318</v>
      </c>
      <c r="C49" s="95">
        <v>66.548973453641949</v>
      </c>
      <c r="D49" s="95">
        <v>7.9357437610532751</v>
      </c>
      <c r="E49" s="97">
        <v>0.76343056474215842</v>
      </c>
      <c r="F49" s="97">
        <v>1</v>
      </c>
      <c r="G49" s="99"/>
      <c r="H49" s="109">
        <v>10</v>
      </c>
      <c r="I49" s="102">
        <f t="shared" si="0"/>
        <v>7.6343056474215842</v>
      </c>
      <c r="J49" s="102">
        <f t="shared" si="1"/>
        <v>10</v>
      </c>
      <c r="N49" s="109">
        <f t="shared" si="2"/>
        <v>5</v>
      </c>
      <c r="O49" s="78">
        <f>'a.チラシ（PC用）'!$D$5-'a.チラシ（PC用）'!$U$5</f>
        <v>0</v>
      </c>
      <c r="P49" s="135">
        <f t="shared" si="3"/>
        <v>0</v>
      </c>
      <c r="Q49" s="110">
        <f t="shared" si="4"/>
        <v>0</v>
      </c>
    </row>
    <row r="50" spans="2:17">
      <c r="B50" s="94" t="s">
        <v>319</v>
      </c>
      <c r="C50" s="95">
        <v>63.881260625081723</v>
      </c>
      <c r="D50" s="95">
        <v>6.8786079836233442</v>
      </c>
      <c r="E50" s="97">
        <v>0.92166380230405998</v>
      </c>
      <c r="F50" s="96">
        <v>1</v>
      </c>
      <c r="G50" s="99"/>
      <c r="H50" s="109">
        <v>10</v>
      </c>
      <c r="I50" s="102">
        <f t="shared" si="0"/>
        <v>9.2166380230406002</v>
      </c>
      <c r="J50" s="102">
        <f t="shared" si="1"/>
        <v>10</v>
      </c>
      <c r="N50" s="109">
        <f t="shared" si="2"/>
        <v>5</v>
      </c>
      <c r="O50" s="78">
        <f>'a.チラシ（PC用）'!$D$5-'a.チラシ（PC用）'!$U$5</f>
        <v>0</v>
      </c>
      <c r="P50" s="135">
        <f t="shared" si="3"/>
        <v>0</v>
      </c>
      <c r="Q50" s="110">
        <f t="shared" si="4"/>
        <v>0</v>
      </c>
    </row>
    <row r="51" spans="2:17">
      <c r="B51" s="94" t="s">
        <v>320</v>
      </c>
      <c r="C51" s="95">
        <v>66.274355956584287</v>
      </c>
      <c r="D51" s="95">
        <v>8.1292423046566551</v>
      </c>
      <c r="E51" s="96">
        <v>0.98410184206601281</v>
      </c>
      <c r="F51" s="96">
        <v>1</v>
      </c>
      <c r="G51" s="99"/>
      <c r="H51" s="109">
        <v>10</v>
      </c>
      <c r="I51" s="102">
        <f t="shared" si="0"/>
        <v>9.8410184206601272</v>
      </c>
      <c r="J51" s="102">
        <f t="shared" si="1"/>
        <v>10</v>
      </c>
      <c r="N51" s="109">
        <f t="shared" si="2"/>
        <v>5</v>
      </c>
      <c r="O51" s="78">
        <f>'a.チラシ（PC用）'!$D$5-'a.チラシ（PC用）'!$U$5</f>
        <v>0</v>
      </c>
      <c r="P51" s="135">
        <f t="shared" si="3"/>
        <v>0</v>
      </c>
      <c r="Q51" s="110">
        <f t="shared" si="4"/>
        <v>0</v>
      </c>
    </row>
    <row r="52" spans="2:17">
      <c r="B52" s="94" t="s">
        <v>321</v>
      </c>
      <c r="C52" s="95">
        <v>59.356610435464887</v>
      </c>
      <c r="D52" s="95">
        <v>6.0253359770874564</v>
      </c>
      <c r="E52" s="96">
        <v>1.9123535457642491</v>
      </c>
      <c r="F52" s="96">
        <v>1</v>
      </c>
      <c r="G52" s="99"/>
      <c r="H52" s="109">
        <v>10</v>
      </c>
      <c r="I52" s="102">
        <f t="shared" si="0"/>
        <v>19.12353545764249</v>
      </c>
      <c r="J52" s="102">
        <f t="shared" si="1"/>
        <v>10</v>
      </c>
      <c r="N52" s="109">
        <f t="shared" si="2"/>
        <v>5</v>
      </c>
      <c r="O52" s="78">
        <f>'a.チラシ（PC用）'!$D$5-'a.チラシ（PC用）'!$U$5</f>
        <v>0</v>
      </c>
      <c r="P52" s="135">
        <f t="shared" si="3"/>
        <v>0</v>
      </c>
      <c r="Q52" s="110">
        <f t="shared" si="4"/>
        <v>0</v>
      </c>
    </row>
    <row r="53" spans="2:17">
      <c r="B53" s="94" t="s">
        <v>322</v>
      </c>
      <c r="C53" s="95">
        <v>79.952922714790105</v>
      </c>
      <c r="D53" s="95">
        <v>5.538599934576407</v>
      </c>
      <c r="E53" s="96">
        <v>0.91421451438888812</v>
      </c>
      <c r="F53" s="97">
        <v>1</v>
      </c>
      <c r="G53" s="99"/>
      <c r="H53" s="109">
        <v>5.538599934576407</v>
      </c>
      <c r="I53" s="102">
        <f t="shared" si="0"/>
        <v>5.0634684495830973</v>
      </c>
      <c r="J53" s="102">
        <f t="shared" si="1"/>
        <v>5.538599934576407</v>
      </c>
      <c r="N53" s="109">
        <f t="shared" si="2"/>
        <v>2.7692999672882035</v>
      </c>
      <c r="O53" s="78">
        <f>'a.チラシ（PC用）'!$D$5-'a.チラシ（PC用）'!$U$5</f>
        <v>0</v>
      </c>
      <c r="P53" s="135">
        <f t="shared" si="3"/>
        <v>0</v>
      </c>
      <c r="Q53" s="110">
        <f t="shared" si="4"/>
        <v>0</v>
      </c>
    </row>
    <row r="54" spans="2:17">
      <c r="B54" s="94" t="s">
        <v>323</v>
      </c>
      <c r="C54" s="95">
        <v>81.312933176409047</v>
      </c>
      <c r="D54" s="95">
        <v>9.5897394660662219</v>
      </c>
      <c r="E54" s="97">
        <v>0.94234791671699225</v>
      </c>
      <c r="F54" s="97">
        <v>1</v>
      </c>
      <c r="G54" s="99"/>
      <c r="H54" s="109">
        <v>9.5897394660662219</v>
      </c>
      <c r="I54" s="102">
        <f t="shared" si="0"/>
        <v>9.0368710077062264</v>
      </c>
      <c r="J54" s="102">
        <f t="shared" si="1"/>
        <v>9.5897394660662219</v>
      </c>
      <c r="N54" s="109">
        <f t="shared" si="2"/>
        <v>4.7948697330331109</v>
      </c>
      <c r="O54" s="78">
        <f>'a.チラシ（PC用）'!$D$5-'a.チラシ（PC用）'!$U$5</f>
        <v>0</v>
      </c>
      <c r="P54" s="135">
        <f t="shared" si="3"/>
        <v>0</v>
      </c>
      <c r="Q54" s="110">
        <f t="shared" si="4"/>
        <v>0</v>
      </c>
    </row>
    <row r="55" spans="2:17">
      <c r="B55" s="94" t="s">
        <v>324</v>
      </c>
      <c r="C55" s="95">
        <v>89.002223094023805</v>
      </c>
      <c r="D55" s="95">
        <v>16.968851013811324</v>
      </c>
      <c r="E55" s="97">
        <v>0.33078053817904879</v>
      </c>
      <c r="F55" s="97">
        <v>0.2</v>
      </c>
      <c r="G55" s="99"/>
      <c r="H55" s="109">
        <v>16</v>
      </c>
      <c r="I55" s="102">
        <f t="shared" si="0"/>
        <v>5.2924886108647806</v>
      </c>
      <c r="J55" s="102">
        <f t="shared" si="1"/>
        <v>3.2</v>
      </c>
      <c r="N55" s="109">
        <f t="shared" si="2"/>
        <v>8</v>
      </c>
      <c r="O55" s="78">
        <f>'a.チラシ（PC用）'!$D$5-'a.チラシ（PC用）'!$U$5</f>
        <v>0</v>
      </c>
      <c r="P55" s="135">
        <f t="shared" si="3"/>
        <v>0</v>
      </c>
      <c r="Q55" s="110">
        <f t="shared" si="4"/>
        <v>0</v>
      </c>
    </row>
    <row r="56" spans="2:17">
      <c r="B56" s="94" t="s">
        <v>325</v>
      </c>
      <c r="C56" s="95">
        <v>62.40355695043808</v>
      </c>
      <c r="D56" s="95">
        <v>5.5425398155909464</v>
      </c>
      <c r="E56" s="97">
        <v>0.59799002599535656</v>
      </c>
      <c r="F56" s="97">
        <v>0.5</v>
      </c>
      <c r="G56" s="99"/>
      <c r="H56" s="109">
        <v>10</v>
      </c>
      <c r="I56" s="102">
        <f t="shared" si="0"/>
        <v>5.9799002599535651</v>
      </c>
      <c r="J56" s="102">
        <f t="shared" si="1"/>
        <v>5</v>
      </c>
      <c r="N56" s="109">
        <f t="shared" si="2"/>
        <v>5</v>
      </c>
      <c r="O56" s="78">
        <f>'a.チラシ（PC用）'!$D$5-'a.チラシ（PC用）'!$U$5</f>
        <v>0</v>
      </c>
      <c r="P56" s="135">
        <f t="shared" si="3"/>
        <v>0</v>
      </c>
      <c r="Q56" s="110">
        <f t="shared" si="4"/>
        <v>0</v>
      </c>
    </row>
    <row r="57" spans="2:17">
      <c r="B57" s="94" t="s">
        <v>326</v>
      </c>
      <c r="C57" s="95">
        <v>52.569635151039627</v>
      </c>
      <c r="D57" s="95">
        <v>7.4004975124378065</v>
      </c>
      <c r="E57" s="97">
        <v>0.63889282443060402</v>
      </c>
      <c r="F57" s="97">
        <v>0.5</v>
      </c>
      <c r="G57" s="99"/>
      <c r="H57" s="109">
        <v>10</v>
      </c>
      <c r="I57" s="102">
        <f t="shared" si="0"/>
        <v>6.3889282443060402</v>
      </c>
      <c r="J57" s="102">
        <f t="shared" si="1"/>
        <v>5</v>
      </c>
      <c r="N57" s="109">
        <f t="shared" si="2"/>
        <v>5</v>
      </c>
      <c r="O57" s="78">
        <f>'a.チラシ（PC用）'!$D$5-'a.チラシ（PC用）'!$U$5</f>
        <v>0</v>
      </c>
      <c r="P57" s="135">
        <f t="shared" si="3"/>
        <v>0</v>
      </c>
      <c r="Q57" s="110">
        <f t="shared" si="4"/>
        <v>0</v>
      </c>
    </row>
    <row r="58" spans="2:17">
      <c r="B58" s="94" t="s">
        <v>327</v>
      </c>
      <c r="C58" s="95">
        <v>42.068785144501113</v>
      </c>
      <c r="D58" s="95">
        <v>4.3304320795772471</v>
      </c>
      <c r="E58" s="96">
        <v>1.1222399109622188</v>
      </c>
      <c r="F58" s="96">
        <v>1</v>
      </c>
      <c r="G58" s="99"/>
      <c r="H58" s="109">
        <v>10</v>
      </c>
      <c r="I58" s="102">
        <f t="shared" si="0"/>
        <v>11.222399109622188</v>
      </c>
      <c r="J58" s="102">
        <f t="shared" si="1"/>
        <v>10</v>
      </c>
      <c r="N58" s="109">
        <f t="shared" si="2"/>
        <v>5</v>
      </c>
      <c r="O58" s="78">
        <f>'a.チラシ（PC用）'!$D$5-'a.チラシ（PC用）'!$U$5</f>
        <v>0</v>
      </c>
      <c r="P58" s="135">
        <f t="shared" si="3"/>
        <v>0</v>
      </c>
      <c r="Q58" s="110">
        <f t="shared" si="4"/>
        <v>0</v>
      </c>
    </row>
    <row r="59" spans="2:17">
      <c r="B59" s="94" t="s">
        <v>328</v>
      </c>
      <c r="C59" s="95">
        <v>68.641297240748003</v>
      </c>
      <c r="D59" s="95">
        <v>5.7746237378548404</v>
      </c>
      <c r="E59" s="97">
        <v>0.55167680005162334</v>
      </c>
      <c r="F59" s="97">
        <v>0.5</v>
      </c>
      <c r="G59" s="99"/>
      <c r="H59" s="109">
        <v>5.7746237378548404</v>
      </c>
      <c r="I59" s="102">
        <f t="shared" si="0"/>
        <v>3.1857259452019027</v>
      </c>
      <c r="J59" s="102">
        <f t="shared" si="1"/>
        <v>2.8873118689274202</v>
      </c>
      <c r="N59" s="109">
        <f t="shared" si="2"/>
        <v>2.8873118689274202</v>
      </c>
      <c r="O59" s="78">
        <f>'a.チラシ（PC用）'!$D$5-'a.チラシ（PC用）'!$U$5</f>
        <v>0</v>
      </c>
      <c r="P59" s="135">
        <f t="shared" si="3"/>
        <v>0</v>
      </c>
      <c r="Q59" s="110">
        <f t="shared" si="4"/>
        <v>0</v>
      </c>
    </row>
    <row r="60" spans="2:17">
      <c r="B60" s="94" t="s">
        <v>329</v>
      </c>
      <c r="C60" s="95">
        <v>81.69216686282202</v>
      </c>
      <c r="D60" s="95">
        <v>14.100688330398556</v>
      </c>
      <c r="E60" s="97">
        <v>0.23726233481397305</v>
      </c>
      <c r="F60" s="97">
        <v>0.1</v>
      </c>
      <c r="G60" s="99"/>
      <c r="H60" s="109">
        <v>20</v>
      </c>
      <c r="I60" s="102">
        <f t="shared" si="0"/>
        <v>4.7452466962794606</v>
      </c>
      <c r="J60" s="102">
        <f t="shared" si="1"/>
        <v>2</v>
      </c>
      <c r="N60" s="109">
        <f t="shared" si="2"/>
        <v>10</v>
      </c>
      <c r="O60" s="78">
        <f>'a.チラシ（PC用）'!$D$5-'a.チラシ（PC用）'!$U$5</f>
        <v>0</v>
      </c>
      <c r="P60" s="135">
        <f t="shared" si="3"/>
        <v>0</v>
      </c>
      <c r="Q60" s="110">
        <f t="shared" si="4"/>
        <v>0</v>
      </c>
    </row>
    <row r="61" spans="2:17">
      <c r="B61" s="94" t="s">
        <v>330</v>
      </c>
      <c r="C61" s="95">
        <v>77.57290440695698</v>
      </c>
      <c r="D61" s="95">
        <v>17.731456507080306</v>
      </c>
      <c r="E61" s="97">
        <v>0.41849512431292357</v>
      </c>
      <c r="F61" s="97">
        <v>0.1</v>
      </c>
      <c r="G61" s="99"/>
      <c r="H61" s="109">
        <v>20</v>
      </c>
      <c r="I61" s="102">
        <f t="shared" si="0"/>
        <v>8.3699024862584714</v>
      </c>
      <c r="J61" s="102">
        <f t="shared" si="1"/>
        <v>2</v>
      </c>
      <c r="N61" s="109">
        <f t="shared" si="2"/>
        <v>10</v>
      </c>
      <c r="O61" s="78">
        <f>'a.チラシ（PC用）'!$D$5-'a.チラシ（PC用）'!$U$5</f>
        <v>0</v>
      </c>
      <c r="P61" s="135">
        <f t="shared" si="3"/>
        <v>0</v>
      </c>
      <c r="Q61" s="110">
        <f t="shared" si="4"/>
        <v>0</v>
      </c>
    </row>
    <row r="62" spans="2:17">
      <c r="B62" s="94" t="s">
        <v>331</v>
      </c>
      <c r="C62" s="95">
        <v>86.949130377925982</v>
      </c>
      <c r="D62" s="95">
        <v>18.012483080162475</v>
      </c>
      <c r="E62" s="96">
        <v>0.14078888130890729</v>
      </c>
      <c r="F62" s="97">
        <v>0.1</v>
      </c>
      <c r="G62" s="99"/>
      <c r="H62" s="109">
        <v>20</v>
      </c>
      <c r="I62" s="102">
        <f t="shared" si="0"/>
        <v>2.815777626178146</v>
      </c>
      <c r="J62" s="102">
        <f t="shared" si="1"/>
        <v>2</v>
      </c>
      <c r="N62" s="109">
        <f t="shared" si="2"/>
        <v>10</v>
      </c>
      <c r="O62" s="78">
        <f>'a.チラシ（PC用）'!$D$5-'a.チラシ（PC用）'!$U$5</f>
        <v>0</v>
      </c>
      <c r="P62" s="135">
        <f t="shared" si="3"/>
        <v>0</v>
      </c>
      <c r="Q62" s="110">
        <f t="shared" si="4"/>
        <v>0</v>
      </c>
    </row>
    <row r="63" spans="2:17">
      <c r="B63" s="94" t="s">
        <v>332</v>
      </c>
      <c r="C63" s="95">
        <v>94.141493396103044</v>
      </c>
      <c r="D63" s="95">
        <v>22.853868592860152</v>
      </c>
      <c r="E63" s="97">
        <v>0.11364492928691415</v>
      </c>
      <c r="F63" s="97">
        <v>0.1</v>
      </c>
      <c r="G63" s="99"/>
      <c r="H63" s="109">
        <v>20</v>
      </c>
      <c r="I63" s="102">
        <f t="shared" si="0"/>
        <v>2.2728985857382829</v>
      </c>
      <c r="J63" s="102">
        <f t="shared" si="1"/>
        <v>2</v>
      </c>
      <c r="N63" s="109">
        <f t="shared" si="2"/>
        <v>10</v>
      </c>
      <c r="O63" s="78">
        <f>'a.チラシ（PC用）'!$D$5-'a.チラシ（PC用）'!$U$5</f>
        <v>0</v>
      </c>
      <c r="P63" s="135">
        <f t="shared" si="3"/>
        <v>0</v>
      </c>
      <c r="Q63" s="110">
        <f t="shared" si="4"/>
        <v>0</v>
      </c>
    </row>
    <row r="64" spans="2:17">
      <c r="B64" s="94" t="s">
        <v>333</v>
      </c>
      <c r="C64" s="95">
        <v>71.54439649535766</v>
      </c>
      <c r="D64" s="95">
        <v>3.8899652714311794</v>
      </c>
      <c r="E64" s="97">
        <v>0.51625526973600044</v>
      </c>
      <c r="F64" s="97">
        <v>0.5</v>
      </c>
      <c r="G64" s="99"/>
      <c r="H64" s="109">
        <v>3.8899652714311794</v>
      </c>
      <c r="I64" s="102">
        <f t="shared" si="0"/>
        <v>2.0082150704663779</v>
      </c>
      <c r="J64" s="102">
        <f t="shared" si="1"/>
        <v>1.9449826357155897</v>
      </c>
      <c r="N64" s="109">
        <f t="shared" si="2"/>
        <v>1.9449826357155897</v>
      </c>
      <c r="O64" s="78">
        <f>'a.チラシ（PC用）'!$D$5-'a.チラシ（PC用）'!$U$5</f>
        <v>0</v>
      </c>
      <c r="P64" s="135">
        <f t="shared" si="3"/>
        <v>0</v>
      </c>
      <c r="Q64" s="110">
        <f t="shared" si="4"/>
        <v>0</v>
      </c>
    </row>
    <row r="65" spans="2:17">
      <c r="B65" s="94" t="s">
        <v>334</v>
      </c>
      <c r="C65" s="95">
        <v>77.15443964953576</v>
      </c>
      <c r="D65" s="95">
        <v>14.543728813559319</v>
      </c>
      <c r="E65" s="97">
        <v>0.59182739879618851</v>
      </c>
      <c r="F65" s="97">
        <v>0.5</v>
      </c>
      <c r="G65" s="99"/>
      <c r="H65" s="109">
        <v>10</v>
      </c>
      <c r="I65" s="102">
        <f t="shared" si="0"/>
        <v>5.9182739879618849</v>
      </c>
      <c r="J65" s="102">
        <f t="shared" si="1"/>
        <v>5</v>
      </c>
      <c r="N65" s="109">
        <f t="shared" si="2"/>
        <v>5</v>
      </c>
      <c r="O65" s="78">
        <f>'a.チラシ（PC用）'!$D$5-'a.チラシ（PC用）'!$U$5</f>
        <v>0</v>
      </c>
      <c r="P65" s="135">
        <f t="shared" si="3"/>
        <v>0</v>
      </c>
      <c r="Q65" s="110">
        <f t="shared" si="4"/>
        <v>0</v>
      </c>
    </row>
    <row r="66" spans="2:17">
      <c r="B66" s="94" t="s">
        <v>335</v>
      </c>
      <c r="C66" s="95">
        <v>69.465149731921016</v>
      </c>
      <c r="D66" s="95">
        <v>4.3166415662650781</v>
      </c>
      <c r="E66" s="97">
        <v>0.82298062981010744</v>
      </c>
      <c r="F66" s="97">
        <v>1</v>
      </c>
      <c r="G66" s="99"/>
      <c r="H66" s="109">
        <v>4.3166415662650781</v>
      </c>
      <c r="I66" s="102">
        <f t="shared" si="0"/>
        <v>3.5525123948693227</v>
      </c>
      <c r="J66" s="102">
        <f t="shared" si="1"/>
        <v>4.3166415662650781</v>
      </c>
      <c r="N66" s="109">
        <f t="shared" si="2"/>
        <v>2.1583207831325391</v>
      </c>
      <c r="O66" s="78">
        <f>'a.チラシ（PC用）'!$D$5-'a.チラシ（PC用）'!$U$5</f>
        <v>0</v>
      </c>
      <c r="P66" s="135">
        <f t="shared" si="3"/>
        <v>0</v>
      </c>
      <c r="Q66" s="110">
        <f t="shared" si="4"/>
        <v>0</v>
      </c>
    </row>
    <row r="67" spans="2:17">
      <c r="B67" s="94" t="s">
        <v>336</v>
      </c>
      <c r="C67" s="95">
        <v>47.038054138877996</v>
      </c>
      <c r="D67" s="95">
        <v>5.3641923825409998</v>
      </c>
      <c r="E67" s="97">
        <v>1.0241940377843359</v>
      </c>
      <c r="F67" s="96">
        <v>1</v>
      </c>
      <c r="G67" s="99"/>
      <c r="H67" s="109">
        <v>5.3641923825409998</v>
      </c>
      <c r="I67" s="102">
        <f t="shared" si="0"/>
        <v>5.4939738557266438</v>
      </c>
      <c r="J67" s="102">
        <f t="shared" si="1"/>
        <v>5.3641923825409998</v>
      </c>
      <c r="N67" s="109">
        <f t="shared" si="2"/>
        <v>2.6820961912704999</v>
      </c>
      <c r="O67" s="78">
        <f>'a.チラシ（PC用）'!$D$5-'a.チラシ（PC用）'!$U$5</f>
        <v>0</v>
      </c>
      <c r="P67" s="135">
        <f t="shared" si="3"/>
        <v>0</v>
      </c>
      <c r="Q67" s="110">
        <f t="shared" si="4"/>
        <v>0</v>
      </c>
    </row>
    <row r="68" spans="2:17">
      <c r="B68" s="94" t="s">
        <v>337</v>
      </c>
      <c r="C68" s="95">
        <v>61.540473388256835</v>
      </c>
      <c r="D68" s="95">
        <v>6.2424564385890262</v>
      </c>
      <c r="E68" s="97">
        <v>0.59714335717317324</v>
      </c>
      <c r="F68" s="97">
        <v>0.5</v>
      </c>
      <c r="G68" s="99"/>
      <c r="H68" s="109">
        <v>6.2424564385890262</v>
      </c>
      <c r="I68" s="102">
        <f t="shared" si="0"/>
        <v>3.727641394746342</v>
      </c>
      <c r="J68" s="102">
        <f t="shared" si="1"/>
        <v>3.1212282192945131</v>
      </c>
      <c r="N68" s="109">
        <f t="shared" si="2"/>
        <v>3.1212282192945131</v>
      </c>
      <c r="O68" s="78">
        <f>'a.チラシ（PC用）'!$D$5-'a.チラシ（PC用）'!$U$5</f>
        <v>0</v>
      </c>
      <c r="P68" s="135">
        <f t="shared" si="3"/>
        <v>0</v>
      </c>
      <c r="Q68" s="110">
        <f t="shared" si="4"/>
        <v>0</v>
      </c>
    </row>
    <row r="69" spans="2:17">
      <c r="B69" s="94" t="s">
        <v>338</v>
      </c>
      <c r="C69" s="95">
        <v>82.56832744867269</v>
      </c>
      <c r="D69" s="95">
        <v>9.7611656636047002</v>
      </c>
      <c r="E69" s="97">
        <v>0.66911033621032023</v>
      </c>
      <c r="F69" s="97">
        <v>0.5</v>
      </c>
      <c r="G69" s="99"/>
      <c r="H69" s="109">
        <v>9.7611656636047002</v>
      </c>
      <c r="I69" s="102">
        <f t="shared" si="0"/>
        <v>6.5312968389791743</v>
      </c>
      <c r="J69" s="102">
        <f t="shared" si="1"/>
        <v>4.8805828318023501</v>
      </c>
      <c r="N69" s="109">
        <f t="shared" si="2"/>
        <v>4.8805828318023501</v>
      </c>
      <c r="O69" s="78">
        <f>'a.チラシ（PC用）'!$D$5-'a.チラシ（PC用）'!$U$5</f>
        <v>0</v>
      </c>
      <c r="P69" s="135">
        <f t="shared" si="3"/>
        <v>0</v>
      </c>
      <c r="Q69" s="110">
        <f t="shared" si="4"/>
        <v>0</v>
      </c>
    </row>
    <row r="70" spans="2:17">
      <c r="B70" s="94" t="s">
        <v>339</v>
      </c>
      <c r="C70" s="95">
        <v>75.990584542958018</v>
      </c>
      <c r="D70" s="95">
        <v>3.5690930992944443</v>
      </c>
      <c r="E70" s="96">
        <v>2.7542816178441609</v>
      </c>
      <c r="F70" s="96">
        <v>2</v>
      </c>
      <c r="G70" s="99"/>
      <c r="H70" s="102">
        <v>3.5690930992944443</v>
      </c>
      <c r="I70" s="102">
        <f t="shared" ref="I70:I78" si="5">E70*H70</f>
        <v>9.8302875157611318</v>
      </c>
      <c r="J70" s="102">
        <f t="shared" ref="J70:J78" si="6">F70*H70</f>
        <v>7.1381861985888886</v>
      </c>
      <c r="N70" s="102">
        <f t="shared" ref="N70:N78" si="7">IF(H70=1,H70,H70/$L$4)</f>
        <v>1.7845465496472221</v>
      </c>
      <c r="O70" s="78">
        <f>'a.チラシ（PC用）'!$D$5-'a.チラシ（PC用）'!$U$5</f>
        <v>0</v>
      </c>
      <c r="P70" s="135">
        <f t="shared" ref="P70:P78" si="8">IF(H70=1,H70,N70*O70)</f>
        <v>0</v>
      </c>
      <c r="Q70" s="110">
        <f t="shared" ref="Q70:Q78" si="9">F70*P70</f>
        <v>0</v>
      </c>
    </row>
    <row r="71" spans="2:17">
      <c r="B71" s="94" t="s">
        <v>340</v>
      </c>
      <c r="C71" s="95">
        <v>91.473780567542832</v>
      </c>
      <c r="D71" s="95">
        <v>5.7136526090064423</v>
      </c>
      <c r="E71" s="97">
        <v>0.42800078920729123</v>
      </c>
      <c r="F71" s="97">
        <v>0.2</v>
      </c>
      <c r="G71" s="99"/>
      <c r="H71" s="102">
        <v>5.7136526090064423</v>
      </c>
      <c r="I71" s="102">
        <f t="shared" si="5"/>
        <v>2.4454478259110561</v>
      </c>
      <c r="J71" s="102">
        <f t="shared" si="6"/>
        <v>1.1427305218012884</v>
      </c>
      <c r="N71" s="102">
        <f t="shared" si="7"/>
        <v>2.8568263045032212</v>
      </c>
      <c r="O71" s="78">
        <f>'a.チラシ（PC用）'!$D$5-'a.チラシ（PC用）'!$U$5</f>
        <v>0</v>
      </c>
      <c r="P71" s="135">
        <f t="shared" si="8"/>
        <v>0</v>
      </c>
      <c r="Q71" s="110">
        <f t="shared" si="9"/>
        <v>0</v>
      </c>
    </row>
    <row r="72" spans="2:17">
      <c r="B72" s="94" t="s">
        <v>341</v>
      </c>
      <c r="C72" s="95">
        <v>91.055315810121613</v>
      </c>
      <c r="D72" s="95">
        <v>3.6976877782565047</v>
      </c>
      <c r="E72" s="96">
        <v>2.0541878138723204</v>
      </c>
      <c r="F72" s="96">
        <v>1</v>
      </c>
      <c r="G72" s="99"/>
      <c r="H72" s="102">
        <v>3.6976877782565047</v>
      </c>
      <c r="I72" s="102">
        <f t="shared" si="5"/>
        <v>7.595745173599127</v>
      </c>
      <c r="J72" s="102">
        <f t="shared" si="6"/>
        <v>3.6976877782565047</v>
      </c>
      <c r="N72" s="102">
        <f t="shared" si="7"/>
        <v>1.8488438891282524</v>
      </c>
      <c r="O72" s="78">
        <f>'a.チラシ（PC用）'!$D$5-'a.チラシ（PC用）'!$U$5</f>
        <v>0</v>
      </c>
      <c r="P72" s="135">
        <f t="shared" si="8"/>
        <v>0</v>
      </c>
      <c r="Q72" s="110">
        <f t="shared" si="9"/>
        <v>0</v>
      </c>
    </row>
    <row r="73" spans="2:17">
      <c r="B73" s="94" t="s">
        <v>342</v>
      </c>
      <c r="C73" s="95">
        <v>79.665228194063033</v>
      </c>
      <c r="D73" s="95">
        <v>4.8292843072882548</v>
      </c>
      <c r="E73" s="96">
        <v>1.5512955863517419</v>
      </c>
      <c r="F73" s="96">
        <v>1</v>
      </c>
      <c r="G73" s="99"/>
      <c r="H73" s="109">
        <v>5</v>
      </c>
      <c r="I73" s="102">
        <f t="shared" si="5"/>
        <v>7.7564779317587096</v>
      </c>
      <c r="J73" s="102">
        <f t="shared" si="6"/>
        <v>5</v>
      </c>
      <c r="N73" s="109">
        <f t="shared" si="7"/>
        <v>2.5</v>
      </c>
      <c r="O73" s="78">
        <f>'a.チラシ（PC用）'!$D$5-'a.チラシ（PC用）'!$U$5</f>
        <v>0</v>
      </c>
      <c r="P73" s="135">
        <f t="shared" si="8"/>
        <v>0</v>
      </c>
      <c r="Q73" s="110">
        <f t="shared" si="9"/>
        <v>0</v>
      </c>
    </row>
    <row r="74" spans="2:17">
      <c r="B74" s="94" t="s">
        <v>343</v>
      </c>
      <c r="C74" s="95">
        <v>74.892114554727343</v>
      </c>
      <c r="D74" s="95">
        <v>8.4695302950934028</v>
      </c>
      <c r="E74" s="96">
        <v>1.3374404423273183</v>
      </c>
      <c r="F74" s="96">
        <v>1</v>
      </c>
      <c r="G74" s="99"/>
      <c r="H74" s="109">
        <v>5</v>
      </c>
      <c r="I74" s="102">
        <f t="shared" si="5"/>
        <v>6.6872022116365919</v>
      </c>
      <c r="J74" s="102">
        <f t="shared" si="6"/>
        <v>5</v>
      </c>
      <c r="N74" s="109">
        <f t="shared" si="7"/>
        <v>2.5</v>
      </c>
      <c r="O74" s="78">
        <f>'a.チラシ（PC用）'!$D$5-'a.チラシ（PC用）'!$U$5</f>
        <v>0</v>
      </c>
      <c r="P74" s="135">
        <f t="shared" si="8"/>
        <v>0</v>
      </c>
      <c r="Q74" s="110">
        <f t="shared" si="9"/>
        <v>0</v>
      </c>
    </row>
    <row r="75" spans="2:17">
      <c r="B75" s="94" t="s">
        <v>344</v>
      </c>
      <c r="C75" s="95">
        <v>83.993723028638684</v>
      </c>
      <c r="D75" s="95">
        <v>4.3074887124396755</v>
      </c>
      <c r="E75" s="96">
        <v>0.87058237033739749</v>
      </c>
      <c r="F75" s="97">
        <v>1</v>
      </c>
      <c r="G75" s="99"/>
      <c r="H75" s="109">
        <v>10</v>
      </c>
      <c r="I75" s="102">
        <f t="shared" si="5"/>
        <v>8.7058237033739747</v>
      </c>
      <c r="J75" s="102">
        <f t="shared" si="6"/>
        <v>10</v>
      </c>
      <c r="N75" s="109">
        <f t="shared" si="7"/>
        <v>5</v>
      </c>
      <c r="O75" s="78">
        <f>'a.チラシ（PC用）'!$D$5-'a.チラシ（PC用）'!$U$5</f>
        <v>0</v>
      </c>
      <c r="P75" s="135">
        <f t="shared" si="8"/>
        <v>0</v>
      </c>
      <c r="Q75" s="110">
        <f t="shared" si="9"/>
        <v>0</v>
      </c>
    </row>
    <row r="76" spans="2:17">
      <c r="B76" s="94" t="s">
        <v>345</v>
      </c>
      <c r="C76" s="95">
        <v>72.708251601935402</v>
      </c>
      <c r="D76" s="95">
        <v>3.5852517985611598</v>
      </c>
      <c r="E76" s="97">
        <v>0.61786799148192229</v>
      </c>
      <c r="F76" s="97">
        <v>0.5</v>
      </c>
      <c r="G76" s="99"/>
      <c r="H76" s="109">
        <v>3.5852517985611598</v>
      </c>
      <c r="I76" s="102">
        <f t="shared" si="5"/>
        <v>2.2152123277339331</v>
      </c>
      <c r="J76" s="102">
        <f t="shared" si="6"/>
        <v>1.7926258992805799</v>
      </c>
      <c r="N76" s="109">
        <f t="shared" si="7"/>
        <v>1.7926258992805799</v>
      </c>
      <c r="O76" s="78">
        <f>'a.チラシ（PC用）'!$D$5-'a.チラシ（PC用）'!$U$5</f>
        <v>0</v>
      </c>
      <c r="P76" s="135">
        <f t="shared" si="8"/>
        <v>0</v>
      </c>
      <c r="Q76" s="110">
        <f t="shared" si="9"/>
        <v>0</v>
      </c>
    </row>
    <row r="77" spans="2:17">
      <c r="B77" s="94" t="s">
        <v>346</v>
      </c>
      <c r="C77" s="95">
        <v>47.155747351902704</v>
      </c>
      <c r="D77" s="95">
        <v>2.2617859123682753</v>
      </c>
      <c r="E77" s="96">
        <v>0.66905513498226954</v>
      </c>
      <c r="F77" s="97">
        <v>0.5</v>
      </c>
      <c r="G77" s="99"/>
      <c r="H77" s="109">
        <v>2.2617859123682753</v>
      </c>
      <c r="I77" s="102">
        <f t="shared" si="5"/>
        <v>1.513259478900552</v>
      </c>
      <c r="J77" s="102">
        <f t="shared" si="6"/>
        <v>1.1308929561841377</v>
      </c>
      <c r="N77" s="109">
        <f t="shared" si="7"/>
        <v>1.1308929561841377</v>
      </c>
      <c r="O77" s="78">
        <f>'a.チラシ（PC用）'!$D$5-'a.チラシ（PC用）'!$U$5</f>
        <v>0</v>
      </c>
      <c r="P77" s="135">
        <f t="shared" si="8"/>
        <v>0</v>
      </c>
      <c r="Q77" s="110">
        <f t="shared" si="9"/>
        <v>0</v>
      </c>
    </row>
    <row r="78" spans="2:17">
      <c r="B78" s="94" t="s">
        <v>349</v>
      </c>
      <c r="C78" s="95">
        <v>48.058061985092195</v>
      </c>
      <c r="D78" s="95">
        <v>4.2549659863945282</v>
      </c>
      <c r="E78" s="97">
        <v>0.35361462728551335</v>
      </c>
      <c r="F78" s="97">
        <v>0.2</v>
      </c>
      <c r="G78" s="99"/>
      <c r="H78" s="108">
        <v>3</v>
      </c>
      <c r="I78" s="102">
        <f t="shared" si="5"/>
        <v>1.06084388185654</v>
      </c>
      <c r="J78" s="102">
        <f t="shared" si="6"/>
        <v>0.60000000000000009</v>
      </c>
      <c r="N78" s="108">
        <f t="shared" si="7"/>
        <v>1.5</v>
      </c>
      <c r="O78" s="78">
        <f>'a.チラシ（PC用）'!$D$5-'a.チラシ（PC用）'!$U$5</f>
        <v>0</v>
      </c>
      <c r="P78" s="135">
        <f t="shared" si="8"/>
        <v>0</v>
      </c>
      <c r="Q78" s="110">
        <f t="shared" si="9"/>
        <v>0</v>
      </c>
    </row>
    <row r="81" spans="8:18">
      <c r="H81" s="259" t="s">
        <v>470</v>
      </c>
      <c r="I81" s="259"/>
      <c r="J81" s="259"/>
      <c r="N81" s="263" t="s">
        <v>480</v>
      </c>
      <c r="O81" s="264"/>
      <c r="P81" s="264"/>
      <c r="Q81" s="264"/>
    </row>
    <row r="82" spans="8:18">
      <c r="H82" s="79"/>
      <c r="I82" s="79" t="s">
        <v>44</v>
      </c>
      <c r="J82" s="79" t="s">
        <v>402</v>
      </c>
      <c r="N82" s="79"/>
      <c r="O82" s="79"/>
      <c r="P82" s="136" t="s">
        <v>485</v>
      </c>
      <c r="Q82" s="136" t="s">
        <v>486</v>
      </c>
      <c r="R82" s="125" t="s">
        <v>481</v>
      </c>
    </row>
    <row r="83" spans="8:18">
      <c r="H83" s="84" t="s">
        <v>406</v>
      </c>
      <c r="I83" s="83">
        <f>+ROUND(+SUM(I14,I19),0)</f>
        <v>45</v>
      </c>
      <c r="J83" s="83">
        <f t="shared" ref="J83" si="10">+ROUND(+SUM(J14,J19),0)</f>
        <v>30</v>
      </c>
      <c r="N83" s="84" t="s">
        <v>406</v>
      </c>
      <c r="O83" s="83"/>
      <c r="P83" s="83">
        <f>+ROUND(+SUM(Q14,Q19),0)</f>
        <v>0</v>
      </c>
      <c r="Q83" s="83">
        <f t="shared" ref="Q83" si="11">+ROUND(+SUM(Q14,Q19),0)</f>
        <v>0</v>
      </c>
      <c r="R83" s="78" t="b">
        <f t="shared" ref="R83:R89" si="12">J83=P83</f>
        <v>0</v>
      </c>
    </row>
    <row r="84" spans="8:18">
      <c r="H84" s="85" t="s">
        <v>410</v>
      </c>
      <c r="I84" s="83">
        <f>+ROUND(+SUM(I45),0)</f>
        <v>21</v>
      </c>
      <c r="J84" s="83">
        <f t="shared" ref="J84" si="13">+ROUND(+SUM(J45),0)</f>
        <v>10</v>
      </c>
      <c r="K84" s="130" t="s">
        <v>471</v>
      </c>
      <c r="M84" s="130"/>
      <c r="N84" s="85" t="s">
        <v>410</v>
      </c>
      <c r="O84" s="83"/>
      <c r="P84" s="83">
        <f>+ROUND(+SUM(Q45),0)</f>
        <v>10</v>
      </c>
      <c r="Q84" s="137">
        <v>100</v>
      </c>
      <c r="R84" s="78" t="b">
        <f t="shared" si="12"/>
        <v>1</v>
      </c>
    </row>
    <row r="85" spans="8:18">
      <c r="H85" s="89" t="s">
        <v>415</v>
      </c>
      <c r="I85" s="83">
        <f>+ROUND(+SUM(I35:I43,I46:I69,I73:I78),0)</f>
        <v>413</v>
      </c>
      <c r="J85" s="83">
        <f t="shared" ref="J85" si="14">+ROUND(+SUM(J35:J43,J46:J69,J73:J78),0)</f>
        <v>365</v>
      </c>
      <c r="N85" s="89" t="s">
        <v>415</v>
      </c>
      <c r="O85" s="83"/>
      <c r="P85" s="83">
        <f>+ROUND(+SUM(Q35:Q43,Q46:Q69,Q73:Q78),0)</f>
        <v>0</v>
      </c>
      <c r="Q85" s="83">
        <f t="shared" ref="Q85" si="15">+ROUND(+SUM(Q35:Q43,Q46:Q69,Q73:Q78),0)</f>
        <v>0</v>
      </c>
      <c r="R85" s="78" t="b">
        <f t="shared" si="12"/>
        <v>0</v>
      </c>
    </row>
    <row r="86" spans="8:18">
      <c r="H86" s="86" t="s">
        <v>419</v>
      </c>
      <c r="I86" s="83">
        <f>+ROUND(+SUM(I26:I32),0)</f>
        <v>17</v>
      </c>
      <c r="J86" s="83">
        <f t="shared" ref="J86" si="16">+ROUND(+SUM(J26:J32),0)</f>
        <v>11</v>
      </c>
      <c r="N86" s="86" t="s">
        <v>419</v>
      </c>
      <c r="O86" s="83"/>
      <c r="P86" s="83">
        <f>+ROUND(+SUM(Q26:Q32),0)</f>
        <v>0</v>
      </c>
      <c r="Q86" s="83">
        <f t="shared" ref="Q86" si="17">+ROUND(+SUM(Q26:Q32),0)</f>
        <v>0</v>
      </c>
      <c r="R86" s="78" t="b">
        <f t="shared" si="12"/>
        <v>0</v>
      </c>
    </row>
    <row r="87" spans="8:18">
      <c r="H87" s="88" t="s">
        <v>423</v>
      </c>
      <c r="I87" s="83">
        <f>+ROUND(+SUM(I5,I33:I34),0)</f>
        <v>37</v>
      </c>
      <c r="J87" s="83">
        <f t="shared" ref="J87" si="18">+ROUND(+SUM(J5,J33:J34),0)</f>
        <v>17</v>
      </c>
      <c r="N87" s="88" t="s">
        <v>423</v>
      </c>
      <c r="O87" s="83"/>
      <c r="P87" s="83">
        <f>+ROUND(+SUM(Q5,Q33:Q34),0)</f>
        <v>0</v>
      </c>
      <c r="Q87" s="83">
        <f t="shared" ref="Q87" si="19">+ROUND(+SUM(Q5,Q33:Q34),0)</f>
        <v>0</v>
      </c>
      <c r="R87" s="78" t="b">
        <f t="shared" si="12"/>
        <v>0</v>
      </c>
    </row>
    <row r="88" spans="8:18">
      <c r="H88" s="126" t="s">
        <v>427</v>
      </c>
      <c r="I88" s="83">
        <f>+ROUND(+SUM(I7,I44),0)</f>
        <v>12</v>
      </c>
      <c r="J88" s="83">
        <f t="shared" ref="J88" si="20">+ROUND(+SUM(J7,J44),0)</f>
        <v>6</v>
      </c>
      <c r="N88" s="126" t="s">
        <v>427</v>
      </c>
      <c r="O88" s="83"/>
      <c r="P88" s="83">
        <f>+ROUND(+SUM(Q7,Q44),0)</f>
        <v>6</v>
      </c>
      <c r="Q88" s="83">
        <f t="shared" ref="Q88" si="21">+ROUND(+SUM(Q7,Q44),0)</f>
        <v>6</v>
      </c>
      <c r="R88" s="78" t="b">
        <f t="shared" si="12"/>
        <v>1</v>
      </c>
    </row>
    <row r="89" spans="8:18" ht="89.25" customHeight="1" thickBot="1">
      <c r="H89" s="127" t="s">
        <v>428</v>
      </c>
      <c r="I89" s="128">
        <f>+ROUND(+SUM(I6,I8:I13,I15:I18,I20:I25,I70:I72),0)</f>
        <v>298</v>
      </c>
      <c r="J89" s="128">
        <f t="shared" ref="J89" si="22">+ROUND(+SUM(J6,J8:J13,J15:J18,J20:J25,J70:J72),0)</f>
        <v>118</v>
      </c>
      <c r="N89" s="127" t="s">
        <v>428</v>
      </c>
      <c r="O89" s="128"/>
      <c r="P89" s="128">
        <f>+ROUND(+SUM(Q6,Q8:Q13,Q15:Q18,Q20:Q25,Q70:Q72),0)</f>
        <v>46</v>
      </c>
      <c r="Q89" s="128">
        <f t="shared" ref="Q89" si="23">+ROUND(+SUM(Q6,Q8:Q13,Q15:Q18,Q20:Q25,Q70:Q72),0)</f>
        <v>46</v>
      </c>
      <c r="R89" s="78" t="b">
        <f t="shared" si="12"/>
        <v>0</v>
      </c>
    </row>
    <row r="90" spans="8:18" ht="13.2" thickTop="1">
      <c r="H90" s="79"/>
      <c r="I90" s="124">
        <f>+SUM(I83:I89)</f>
        <v>843</v>
      </c>
      <c r="J90" s="124">
        <f>+SUM(J83:J89)</f>
        <v>557</v>
      </c>
      <c r="N90" s="79"/>
      <c r="O90" s="124"/>
      <c r="P90" s="124">
        <f>+SUM(P83:P89)</f>
        <v>62</v>
      </c>
      <c r="Q90" s="124">
        <f>+SUM(Q83:Q89)</f>
        <v>152</v>
      </c>
    </row>
  </sheetData>
  <mergeCells count="4">
    <mergeCell ref="H3:J3"/>
    <mergeCell ref="H81:J81"/>
    <mergeCell ref="N3:Q3"/>
    <mergeCell ref="N81:Q81"/>
  </mergeCells>
  <phoneticPr fontId="12"/>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34998626667073579"/>
  </sheetPr>
  <dimension ref="B2:R52"/>
  <sheetViews>
    <sheetView topLeftCell="C1" zoomScale="70" zoomScaleNormal="70" workbookViewId="0">
      <selection activeCell="BH139" sqref="BH139"/>
    </sheetView>
  </sheetViews>
  <sheetFormatPr defaultColWidth="9" defaultRowHeight="12.6"/>
  <cols>
    <col min="1" max="1" width="9" style="78"/>
    <col min="2" max="2" width="53.21875" style="78" customWidth="1"/>
    <col min="3" max="7" width="9" style="78"/>
    <col min="8" max="8" width="26.6640625" style="78" customWidth="1"/>
    <col min="9" max="10" width="9" style="78"/>
    <col min="11" max="11" width="2.33203125" style="78" customWidth="1"/>
    <col min="12" max="12" width="9" style="78"/>
    <col min="13" max="13" width="2.33203125" style="78" customWidth="1"/>
    <col min="14" max="14" width="22.44140625" style="78" customWidth="1"/>
    <col min="15" max="16384" width="9" style="78"/>
  </cols>
  <sheetData>
    <row r="2" spans="2:17">
      <c r="B2" s="134" t="s">
        <v>489</v>
      </c>
    </row>
    <row r="3" spans="2:17" ht="50.4">
      <c r="B3" s="78" t="s">
        <v>468</v>
      </c>
      <c r="C3" s="78" t="s">
        <v>35</v>
      </c>
      <c r="D3" s="78" t="s">
        <v>36</v>
      </c>
      <c r="E3" s="78" t="s">
        <v>37</v>
      </c>
      <c r="F3" s="78" t="s">
        <v>38</v>
      </c>
      <c r="H3" s="260" t="s">
        <v>39</v>
      </c>
      <c r="I3" s="261"/>
      <c r="J3" s="262"/>
      <c r="L3" s="133" t="s">
        <v>476</v>
      </c>
      <c r="N3" s="260" t="s">
        <v>479</v>
      </c>
      <c r="O3" s="261"/>
      <c r="P3" s="261"/>
      <c r="Q3" s="262"/>
    </row>
    <row r="4" spans="2:17">
      <c r="H4" s="78" t="s">
        <v>43</v>
      </c>
      <c r="I4" s="78" t="s">
        <v>44</v>
      </c>
      <c r="J4" s="78" t="s">
        <v>38</v>
      </c>
      <c r="L4" s="134">
        <v>4</v>
      </c>
      <c r="N4" s="132" t="s">
        <v>474</v>
      </c>
      <c r="O4" s="125" t="s">
        <v>475</v>
      </c>
      <c r="P4" s="125" t="s">
        <v>477</v>
      </c>
      <c r="Q4" s="125" t="s">
        <v>3</v>
      </c>
    </row>
    <row r="5" spans="2:17">
      <c r="B5" s="78" t="s">
        <v>45</v>
      </c>
      <c r="C5" s="110">
        <v>74.512880868314397</v>
      </c>
      <c r="D5" s="110">
        <v>1.4145314145314172</v>
      </c>
      <c r="E5" s="110">
        <v>9.4654190903414612</v>
      </c>
      <c r="F5" s="78">
        <v>10</v>
      </c>
      <c r="H5" s="111">
        <v>1</v>
      </c>
      <c r="I5" s="110">
        <f>E5*H5</f>
        <v>9.4654190903414612</v>
      </c>
      <c r="J5" s="78">
        <f>F5*H5</f>
        <v>10</v>
      </c>
      <c r="N5" s="111">
        <f>IF(H5=1,H5,H5/$L$4)</f>
        <v>1</v>
      </c>
      <c r="O5" s="78">
        <f>'b.チラシ（手書き用）'!$D$5</f>
        <v>4</v>
      </c>
      <c r="P5" s="135">
        <f>IF(H5=1,H5,N5*O5)</f>
        <v>1</v>
      </c>
      <c r="Q5" s="110">
        <f>F5*P5</f>
        <v>10</v>
      </c>
    </row>
    <row r="6" spans="2:17">
      <c r="B6" s="78" t="s">
        <v>46</v>
      </c>
      <c r="C6" s="110">
        <v>30.247155747351901</v>
      </c>
      <c r="D6" s="110">
        <v>1.1872027669693035</v>
      </c>
      <c r="E6" s="110">
        <v>10.528734590282836</v>
      </c>
      <c r="F6" s="78">
        <v>5</v>
      </c>
      <c r="H6" s="111">
        <v>1</v>
      </c>
      <c r="I6" s="110">
        <f t="shared" ref="I6:I40" si="0">E6*H6</f>
        <v>10.528734590282836</v>
      </c>
      <c r="J6" s="78">
        <f t="shared" ref="J6:J40" si="1">F6*H6</f>
        <v>5</v>
      </c>
      <c r="N6" s="111">
        <f t="shared" ref="N6:N40" si="2">IF(H6=1,H6,H6/$L$4)</f>
        <v>1</v>
      </c>
      <c r="O6" s="78">
        <f>'b.チラシ（手書き用）'!$D$5</f>
        <v>4</v>
      </c>
      <c r="P6" s="135">
        <f t="shared" ref="P6:P40" si="3">IF(H6=1,H6,N6*O6)</f>
        <v>1</v>
      </c>
      <c r="Q6" s="110">
        <f t="shared" ref="Q6:Q40" si="4">F6*P6</f>
        <v>5</v>
      </c>
    </row>
    <row r="7" spans="2:17">
      <c r="B7" s="78" t="s">
        <v>47</v>
      </c>
      <c r="C7" s="110">
        <v>39.924153262717404</v>
      </c>
      <c r="D7" s="110">
        <v>1.381591876842452</v>
      </c>
      <c r="E7" s="110">
        <v>5.5574212271973504</v>
      </c>
      <c r="F7" s="78">
        <v>1</v>
      </c>
      <c r="H7" s="111">
        <v>1</v>
      </c>
      <c r="I7" s="110">
        <f t="shared" si="0"/>
        <v>5.5574212271973504</v>
      </c>
      <c r="J7" s="78">
        <f t="shared" si="1"/>
        <v>1</v>
      </c>
      <c r="N7" s="111">
        <f t="shared" si="2"/>
        <v>1</v>
      </c>
      <c r="O7" s="78">
        <f>'b.チラシ（手書き用）'!$D$5</f>
        <v>4</v>
      </c>
      <c r="P7" s="135">
        <f t="shared" si="3"/>
        <v>1</v>
      </c>
      <c r="Q7" s="110">
        <f t="shared" si="4"/>
        <v>1</v>
      </c>
    </row>
    <row r="8" spans="2:17">
      <c r="B8" s="78" t="s">
        <v>48</v>
      </c>
      <c r="C8" s="110">
        <v>33.163332025630964</v>
      </c>
      <c r="D8" s="110">
        <v>2.0678233438485827</v>
      </c>
      <c r="E8" s="110">
        <v>1.1419097381717958</v>
      </c>
      <c r="F8" s="78">
        <v>0.5</v>
      </c>
      <c r="H8" s="111">
        <v>4</v>
      </c>
      <c r="I8" s="110">
        <f t="shared" si="0"/>
        <v>4.567638952687183</v>
      </c>
      <c r="J8" s="78">
        <f t="shared" si="1"/>
        <v>2</v>
      </c>
      <c r="N8" s="111">
        <f t="shared" si="2"/>
        <v>1</v>
      </c>
      <c r="O8" s="78">
        <f>'b.チラシ（手書き用）'!$D$5</f>
        <v>4</v>
      </c>
      <c r="P8" s="135">
        <f t="shared" si="3"/>
        <v>4</v>
      </c>
      <c r="Q8" s="110">
        <f t="shared" si="4"/>
        <v>2</v>
      </c>
    </row>
    <row r="9" spans="2:17">
      <c r="B9" s="78" t="s">
        <v>50</v>
      </c>
      <c r="C9" s="110">
        <v>18.556296586896824</v>
      </c>
      <c r="D9" s="110">
        <v>1.1303735024665265</v>
      </c>
      <c r="E9" s="110">
        <v>24.23035532843225</v>
      </c>
      <c r="F9" s="78">
        <v>15</v>
      </c>
      <c r="H9" s="111">
        <v>1</v>
      </c>
      <c r="I9" s="110">
        <f t="shared" si="0"/>
        <v>24.23035532843225</v>
      </c>
      <c r="J9" s="78">
        <f t="shared" si="1"/>
        <v>15</v>
      </c>
      <c r="N9" s="111">
        <f t="shared" si="2"/>
        <v>1</v>
      </c>
      <c r="O9" s="78">
        <f>'b.チラシ（手書き用）'!$D$5</f>
        <v>4</v>
      </c>
      <c r="P9" s="135">
        <f t="shared" si="3"/>
        <v>1</v>
      </c>
      <c r="Q9" s="110">
        <f t="shared" si="4"/>
        <v>15</v>
      </c>
    </row>
    <row r="10" spans="2:17">
      <c r="B10" s="78" t="s">
        <v>55</v>
      </c>
      <c r="C10" s="110">
        <v>42.539557996599974</v>
      </c>
      <c r="D10" s="110">
        <v>1.180141407931139</v>
      </c>
      <c r="E10" s="110">
        <v>2.3321913762551691</v>
      </c>
      <c r="F10" s="78">
        <v>1</v>
      </c>
      <c r="H10" s="111">
        <v>1</v>
      </c>
      <c r="I10" s="110">
        <f t="shared" si="0"/>
        <v>2.3321913762551691</v>
      </c>
      <c r="J10" s="78">
        <f t="shared" si="1"/>
        <v>1</v>
      </c>
      <c r="N10" s="111">
        <f t="shared" si="2"/>
        <v>1</v>
      </c>
      <c r="O10" s="78">
        <f>'b.チラシ（手書き用）'!$D$5</f>
        <v>4</v>
      </c>
      <c r="P10" s="135">
        <f t="shared" si="3"/>
        <v>1</v>
      </c>
      <c r="Q10" s="110">
        <f t="shared" si="4"/>
        <v>1</v>
      </c>
    </row>
    <row r="11" spans="2:17">
      <c r="B11" s="78" t="s">
        <v>61</v>
      </c>
      <c r="C11" s="110">
        <v>96.325356348894985</v>
      </c>
      <c r="D11" s="110">
        <v>12.937143632907949</v>
      </c>
      <c r="E11" s="110">
        <v>3.0432475955211342</v>
      </c>
      <c r="F11" s="78">
        <v>1</v>
      </c>
      <c r="H11" s="82">
        <v>4</v>
      </c>
      <c r="I11" s="110">
        <f t="shared" si="0"/>
        <v>12.172990382084537</v>
      </c>
      <c r="J11" s="78">
        <f t="shared" si="1"/>
        <v>4</v>
      </c>
      <c r="N11" s="82">
        <f t="shared" si="2"/>
        <v>1</v>
      </c>
      <c r="O11" s="78">
        <f>'b.チラシ（手書き用）'!$D$5</f>
        <v>4</v>
      </c>
      <c r="P11" s="135">
        <f t="shared" si="3"/>
        <v>4</v>
      </c>
      <c r="Q11" s="110">
        <f t="shared" si="4"/>
        <v>4</v>
      </c>
    </row>
    <row r="12" spans="2:17">
      <c r="B12" s="78" t="s">
        <v>62</v>
      </c>
      <c r="C12" s="110">
        <v>63.619720151693471</v>
      </c>
      <c r="D12" s="110">
        <v>2.0832476875642412</v>
      </c>
      <c r="E12" s="110">
        <v>1.3160210902422043</v>
      </c>
      <c r="F12" s="78">
        <v>0.5</v>
      </c>
      <c r="H12" s="82">
        <v>1</v>
      </c>
      <c r="I12" s="110">
        <f t="shared" si="0"/>
        <v>1.3160210902422043</v>
      </c>
      <c r="J12" s="78">
        <f t="shared" si="1"/>
        <v>0.5</v>
      </c>
      <c r="N12" s="82">
        <f t="shared" si="2"/>
        <v>1</v>
      </c>
      <c r="O12" s="78">
        <f>'b.チラシ（手書き用）'!$D$5</f>
        <v>4</v>
      </c>
      <c r="P12" s="135">
        <f t="shared" si="3"/>
        <v>1</v>
      </c>
      <c r="Q12" s="110">
        <f t="shared" si="4"/>
        <v>0.5</v>
      </c>
    </row>
    <row r="13" spans="2:17">
      <c r="B13" s="78" t="s">
        <v>63</v>
      </c>
      <c r="C13" s="110">
        <v>65.097423826337135</v>
      </c>
      <c r="D13" s="110">
        <v>1.9622338288469237</v>
      </c>
      <c r="E13" s="110">
        <v>4.3509303839628881</v>
      </c>
      <c r="F13" s="78">
        <v>1</v>
      </c>
      <c r="H13" s="82">
        <v>1</v>
      </c>
      <c r="I13" s="110">
        <f t="shared" si="0"/>
        <v>4.3509303839628881</v>
      </c>
      <c r="J13" s="78">
        <f t="shared" si="1"/>
        <v>1</v>
      </c>
      <c r="N13" s="82">
        <f t="shared" si="2"/>
        <v>1</v>
      </c>
      <c r="O13" s="78">
        <f>'b.チラシ（手書き用）'!$D$5</f>
        <v>4</v>
      </c>
      <c r="P13" s="135">
        <f t="shared" si="3"/>
        <v>1</v>
      </c>
      <c r="Q13" s="110">
        <f t="shared" si="4"/>
        <v>1</v>
      </c>
    </row>
    <row r="14" spans="2:17">
      <c r="B14" s="78" t="s">
        <v>64</v>
      </c>
      <c r="C14" s="110">
        <v>83.39217993984569</v>
      </c>
      <c r="D14" s="110">
        <v>3.1486592441586927</v>
      </c>
      <c r="E14" s="110">
        <v>0.95588267529044957</v>
      </c>
      <c r="F14" s="78">
        <v>0.5</v>
      </c>
      <c r="H14" s="82">
        <v>1</v>
      </c>
      <c r="I14" s="110">
        <f t="shared" si="0"/>
        <v>0.95588267529044957</v>
      </c>
      <c r="J14" s="78">
        <f t="shared" si="1"/>
        <v>0.5</v>
      </c>
      <c r="N14" s="82">
        <f t="shared" si="2"/>
        <v>1</v>
      </c>
      <c r="O14" s="78">
        <f>'b.チラシ（手書き用）'!$D$5</f>
        <v>4</v>
      </c>
      <c r="P14" s="135">
        <f t="shared" si="3"/>
        <v>1</v>
      </c>
      <c r="Q14" s="110">
        <f t="shared" si="4"/>
        <v>0.5</v>
      </c>
    </row>
    <row r="15" spans="2:17">
      <c r="B15" s="78" t="s">
        <v>65</v>
      </c>
      <c r="C15" s="110">
        <v>41.676474434418722</v>
      </c>
      <c r="D15" s="110">
        <v>3.8622529024160706</v>
      </c>
      <c r="E15" s="110">
        <v>0.75952308615229902</v>
      </c>
      <c r="F15" s="78">
        <v>0.5</v>
      </c>
      <c r="H15" s="82">
        <v>1</v>
      </c>
      <c r="I15" s="110">
        <f t="shared" si="0"/>
        <v>0.75952308615229902</v>
      </c>
      <c r="J15" s="78">
        <f t="shared" si="1"/>
        <v>0.5</v>
      </c>
      <c r="N15" s="82">
        <f t="shared" si="2"/>
        <v>1</v>
      </c>
      <c r="O15" s="78">
        <f>'b.チラシ（手書き用）'!$D$5</f>
        <v>4</v>
      </c>
      <c r="P15" s="135">
        <f t="shared" si="3"/>
        <v>1</v>
      </c>
      <c r="Q15" s="110">
        <f t="shared" si="4"/>
        <v>0.5</v>
      </c>
    </row>
    <row r="16" spans="2:17">
      <c r="B16" s="78" t="s">
        <v>67</v>
      </c>
      <c r="C16" s="110">
        <v>89.721459395841507</v>
      </c>
      <c r="D16" s="110">
        <v>3.8673662731380318</v>
      </c>
      <c r="E16" s="110">
        <v>0.29183759369252527</v>
      </c>
      <c r="F16" s="78">
        <v>0.2</v>
      </c>
      <c r="H16" s="82">
        <v>1</v>
      </c>
      <c r="I16" s="110">
        <f t="shared" si="0"/>
        <v>0.29183759369252527</v>
      </c>
      <c r="J16" s="78">
        <f t="shared" si="1"/>
        <v>0.2</v>
      </c>
      <c r="N16" s="82">
        <f t="shared" si="2"/>
        <v>1</v>
      </c>
      <c r="O16" s="78">
        <f>'b.チラシ（手書き用）'!$D$5</f>
        <v>4</v>
      </c>
      <c r="P16" s="135">
        <f t="shared" si="3"/>
        <v>1</v>
      </c>
      <c r="Q16" s="110">
        <f t="shared" si="4"/>
        <v>0.2</v>
      </c>
    </row>
    <row r="17" spans="2:17">
      <c r="B17" s="78" t="s">
        <v>68</v>
      </c>
      <c r="C17" s="110">
        <v>58.07506211586243</v>
      </c>
      <c r="D17" s="110">
        <v>1.1029047511821637</v>
      </c>
      <c r="E17" s="110">
        <v>0.94893369932432592</v>
      </c>
      <c r="F17" s="78">
        <v>1</v>
      </c>
      <c r="H17" s="82">
        <v>1</v>
      </c>
      <c r="I17" s="110">
        <f t="shared" si="0"/>
        <v>0.94893369932432592</v>
      </c>
      <c r="J17" s="78">
        <f t="shared" si="1"/>
        <v>1</v>
      </c>
      <c r="N17" s="82">
        <f t="shared" si="2"/>
        <v>1</v>
      </c>
      <c r="O17" s="78">
        <f>'b.チラシ（手書き用）'!$D$5</f>
        <v>4</v>
      </c>
      <c r="P17" s="135">
        <f t="shared" si="3"/>
        <v>1</v>
      </c>
      <c r="Q17" s="110">
        <f t="shared" si="4"/>
        <v>1</v>
      </c>
    </row>
    <row r="18" spans="2:17">
      <c r="B18" s="78" t="s">
        <v>70</v>
      </c>
      <c r="C18" s="110">
        <v>24.506342356479667</v>
      </c>
      <c r="D18" s="110">
        <v>1.3756670224119538</v>
      </c>
      <c r="E18" s="110">
        <v>0.90013290084245634</v>
      </c>
      <c r="F18" s="78">
        <v>1</v>
      </c>
      <c r="H18" s="82">
        <v>1</v>
      </c>
      <c r="I18" s="110">
        <f t="shared" si="0"/>
        <v>0.90013290084245634</v>
      </c>
      <c r="J18" s="78">
        <f t="shared" si="1"/>
        <v>1</v>
      </c>
      <c r="N18" s="82">
        <f t="shared" si="2"/>
        <v>1</v>
      </c>
      <c r="O18" s="78">
        <f>'b.チラシ（手書き用）'!$D$5</f>
        <v>4</v>
      </c>
      <c r="P18" s="135">
        <f t="shared" si="3"/>
        <v>1</v>
      </c>
      <c r="Q18" s="110">
        <f t="shared" si="4"/>
        <v>1</v>
      </c>
    </row>
    <row r="19" spans="2:17">
      <c r="B19" s="78" t="s">
        <v>75</v>
      </c>
      <c r="C19" s="110">
        <v>10.500850006538512</v>
      </c>
      <c r="D19" s="110">
        <v>1.1046077210460774</v>
      </c>
      <c r="E19" s="110">
        <v>24.727537537537536</v>
      </c>
      <c r="F19" s="78">
        <v>10</v>
      </c>
      <c r="H19" s="111">
        <v>1</v>
      </c>
      <c r="I19" s="110">
        <f t="shared" si="0"/>
        <v>24.727537537537536</v>
      </c>
      <c r="J19" s="78">
        <f t="shared" si="1"/>
        <v>10</v>
      </c>
      <c r="N19" s="111">
        <f t="shared" si="2"/>
        <v>1</v>
      </c>
      <c r="O19" s="78">
        <f>'b.チラシ（手書き用）'!$D$5</f>
        <v>4</v>
      </c>
      <c r="P19" s="135">
        <f t="shared" si="3"/>
        <v>1</v>
      </c>
      <c r="Q19" s="110">
        <f t="shared" si="4"/>
        <v>10</v>
      </c>
    </row>
    <row r="20" spans="2:17">
      <c r="B20" s="78" t="s">
        <v>89</v>
      </c>
      <c r="C20" s="110">
        <v>69.373610566235129</v>
      </c>
      <c r="D20" s="110">
        <v>5.7353440150801189</v>
      </c>
      <c r="E20" s="110">
        <v>0.83111406512798314</v>
      </c>
      <c r="F20" s="78">
        <v>0.2</v>
      </c>
      <c r="H20" s="111">
        <v>10</v>
      </c>
      <c r="I20" s="110">
        <f t="shared" si="0"/>
        <v>8.3111406512798318</v>
      </c>
      <c r="J20" s="78">
        <f t="shared" si="1"/>
        <v>2</v>
      </c>
      <c r="N20" s="111">
        <f t="shared" si="2"/>
        <v>2.5</v>
      </c>
      <c r="O20" s="78">
        <f>'b.チラシ（手書き用）'!$D$5</f>
        <v>4</v>
      </c>
      <c r="P20" s="135">
        <f t="shared" si="3"/>
        <v>10</v>
      </c>
      <c r="Q20" s="110">
        <f t="shared" si="4"/>
        <v>2</v>
      </c>
    </row>
    <row r="21" spans="2:17">
      <c r="B21" s="78" t="s">
        <v>90</v>
      </c>
      <c r="C21" s="110">
        <v>74.447495749967302</v>
      </c>
      <c r="D21" s="110">
        <v>5.1552784120850372</v>
      </c>
      <c r="E21" s="110">
        <v>0.21341176580402182</v>
      </c>
      <c r="F21" s="78">
        <v>0.1</v>
      </c>
      <c r="H21" s="111">
        <v>10</v>
      </c>
      <c r="I21" s="110">
        <f t="shared" si="0"/>
        <v>2.1341176580402181</v>
      </c>
      <c r="J21" s="78">
        <f t="shared" si="1"/>
        <v>1</v>
      </c>
      <c r="N21" s="111">
        <f t="shared" si="2"/>
        <v>2.5</v>
      </c>
      <c r="O21" s="78">
        <f>'b.チラシ（手書き用）'!$D$5</f>
        <v>4</v>
      </c>
      <c r="P21" s="135">
        <f t="shared" si="3"/>
        <v>10</v>
      </c>
      <c r="Q21" s="110">
        <f t="shared" si="4"/>
        <v>1</v>
      </c>
    </row>
    <row r="22" spans="2:17">
      <c r="B22" s="78" t="s">
        <v>140</v>
      </c>
      <c r="C22" s="110">
        <v>35.15103962338172</v>
      </c>
      <c r="D22" s="110">
        <v>1.2194940476190474</v>
      </c>
      <c r="E22" s="110">
        <v>19.171773659827917</v>
      </c>
      <c r="F22" s="78">
        <v>20</v>
      </c>
      <c r="H22" s="112">
        <v>1</v>
      </c>
      <c r="I22" s="110">
        <f t="shared" si="0"/>
        <v>19.171773659827917</v>
      </c>
      <c r="J22" s="78">
        <f t="shared" si="1"/>
        <v>20</v>
      </c>
      <c r="N22" s="112">
        <f t="shared" si="2"/>
        <v>1</v>
      </c>
      <c r="O22" s="78">
        <f>'b.チラシ（手書き用）'!$D$5</f>
        <v>4</v>
      </c>
      <c r="P22" s="135">
        <f t="shared" si="3"/>
        <v>1</v>
      </c>
      <c r="Q22" s="110">
        <f t="shared" si="4"/>
        <v>20</v>
      </c>
    </row>
    <row r="23" spans="2:17">
      <c r="B23" s="78" t="s">
        <v>148</v>
      </c>
      <c r="C23" s="110">
        <v>56.466588204524648</v>
      </c>
      <c r="D23" s="110">
        <v>1.3429828624363154</v>
      </c>
      <c r="E23" s="110">
        <v>5.0624189606246937</v>
      </c>
      <c r="F23" s="78">
        <v>5</v>
      </c>
      <c r="H23" s="112">
        <v>1</v>
      </c>
      <c r="I23" s="110">
        <f t="shared" si="0"/>
        <v>5.0624189606246937</v>
      </c>
      <c r="J23" s="78">
        <f t="shared" si="1"/>
        <v>5</v>
      </c>
      <c r="N23" s="112">
        <f t="shared" si="2"/>
        <v>1</v>
      </c>
      <c r="O23" s="78">
        <f>'b.チラシ（手書き用）'!$D$5</f>
        <v>4</v>
      </c>
      <c r="P23" s="135">
        <f t="shared" si="3"/>
        <v>1</v>
      </c>
      <c r="Q23" s="110">
        <f t="shared" si="4"/>
        <v>5</v>
      </c>
    </row>
    <row r="24" spans="2:17">
      <c r="B24" s="78" t="s">
        <v>149</v>
      </c>
      <c r="C24" s="110">
        <v>21.681705243886494</v>
      </c>
      <c r="D24" s="110">
        <v>1.3401688781664638</v>
      </c>
      <c r="E24" s="110">
        <v>4.6279075347944403</v>
      </c>
      <c r="F24" s="78">
        <v>5</v>
      </c>
      <c r="H24" s="82">
        <v>1</v>
      </c>
      <c r="I24" s="110">
        <f t="shared" si="0"/>
        <v>4.6279075347944403</v>
      </c>
      <c r="J24" s="78">
        <f t="shared" si="1"/>
        <v>5</v>
      </c>
      <c r="N24" s="82">
        <f t="shared" si="2"/>
        <v>1</v>
      </c>
      <c r="O24" s="78">
        <f>'b.チラシ（手書き用）'!$D$5</f>
        <v>4</v>
      </c>
      <c r="P24" s="135">
        <f t="shared" si="3"/>
        <v>1</v>
      </c>
      <c r="Q24" s="110">
        <f t="shared" si="4"/>
        <v>5</v>
      </c>
    </row>
    <row r="25" spans="2:17">
      <c r="B25" s="78" t="s">
        <v>158</v>
      </c>
      <c r="C25" s="110">
        <v>44.30495619197071</v>
      </c>
      <c r="D25" s="110">
        <v>1.0838252656434486</v>
      </c>
      <c r="E25" s="110">
        <v>6.4351995852773447</v>
      </c>
      <c r="F25" s="78">
        <v>3</v>
      </c>
      <c r="H25" s="82">
        <v>1</v>
      </c>
      <c r="I25" s="110">
        <f t="shared" si="0"/>
        <v>6.4351995852773447</v>
      </c>
      <c r="J25" s="78">
        <f t="shared" si="1"/>
        <v>3</v>
      </c>
      <c r="N25" s="82">
        <f t="shared" si="2"/>
        <v>1</v>
      </c>
      <c r="O25" s="78">
        <f>'b.チラシ（手書き用）'!$D$5</f>
        <v>4</v>
      </c>
      <c r="P25" s="135">
        <f t="shared" si="3"/>
        <v>1</v>
      </c>
      <c r="Q25" s="110">
        <f t="shared" si="4"/>
        <v>3</v>
      </c>
    </row>
    <row r="26" spans="2:17">
      <c r="B26" s="78" t="s">
        <v>159</v>
      </c>
      <c r="C26" s="110">
        <v>84.124493265332816</v>
      </c>
      <c r="D26" s="110">
        <v>1.1128555883724582</v>
      </c>
      <c r="E26" s="110">
        <v>1.0735788508557469</v>
      </c>
      <c r="F26" s="78">
        <v>1</v>
      </c>
      <c r="H26" s="113">
        <v>1</v>
      </c>
      <c r="I26" s="110">
        <f t="shared" si="0"/>
        <v>1.0735788508557469</v>
      </c>
      <c r="J26" s="78">
        <f t="shared" si="1"/>
        <v>1</v>
      </c>
      <c r="N26" s="113">
        <f t="shared" si="2"/>
        <v>1</v>
      </c>
      <c r="O26" s="78">
        <f>'b.チラシ（手書き用）'!$D$5</f>
        <v>4</v>
      </c>
      <c r="P26" s="135">
        <f t="shared" si="3"/>
        <v>1</v>
      </c>
      <c r="Q26" s="110">
        <f t="shared" si="4"/>
        <v>1</v>
      </c>
    </row>
    <row r="27" spans="2:17">
      <c r="B27" s="78" t="s">
        <v>160</v>
      </c>
      <c r="C27" s="110">
        <v>83.745259578919843</v>
      </c>
      <c r="D27" s="110">
        <v>2.9750156152404812</v>
      </c>
      <c r="E27" s="110">
        <v>10.508379830830155</v>
      </c>
      <c r="F27" s="78">
        <v>10</v>
      </c>
      <c r="H27" s="87">
        <v>2</v>
      </c>
      <c r="I27" s="110">
        <f t="shared" si="0"/>
        <v>21.016759661660309</v>
      </c>
      <c r="J27" s="78">
        <f t="shared" si="1"/>
        <v>20</v>
      </c>
      <c r="N27" s="87">
        <f t="shared" si="2"/>
        <v>0.5</v>
      </c>
      <c r="O27" s="78">
        <f>'b.チラシ（手書き用）'!$D$5</f>
        <v>4</v>
      </c>
      <c r="P27" s="135">
        <f t="shared" si="3"/>
        <v>2</v>
      </c>
      <c r="Q27" s="110">
        <f t="shared" si="4"/>
        <v>20</v>
      </c>
    </row>
    <row r="28" spans="2:17">
      <c r="B28" s="78" t="s">
        <v>161</v>
      </c>
      <c r="C28" s="110">
        <v>84.490649928076365</v>
      </c>
      <c r="D28" s="110">
        <v>2.3284321312490333</v>
      </c>
      <c r="E28" s="110">
        <v>0.9023451434627906</v>
      </c>
      <c r="F28" s="78">
        <v>1</v>
      </c>
      <c r="H28" s="87">
        <v>1</v>
      </c>
      <c r="I28" s="110">
        <f t="shared" si="0"/>
        <v>0.9023451434627906</v>
      </c>
      <c r="J28" s="78">
        <f t="shared" si="1"/>
        <v>1</v>
      </c>
      <c r="N28" s="87">
        <f t="shared" si="2"/>
        <v>1</v>
      </c>
      <c r="O28" s="78">
        <f>'b.チラシ（手書き用）'!$D$5</f>
        <v>4</v>
      </c>
      <c r="P28" s="135">
        <f t="shared" si="3"/>
        <v>1</v>
      </c>
      <c r="Q28" s="110">
        <f t="shared" si="4"/>
        <v>1</v>
      </c>
    </row>
    <row r="29" spans="2:17">
      <c r="B29" s="78" t="s">
        <v>162</v>
      </c>
      <c r="C29" s="110">
        <v>37.38721067085131</v>
      </c>
      <c r="D29" s="110">
        <v>1.783490731024834</v>
      </c>
      <c r="E29" s="110">
        <v>2.3274352463990269</v>
      </c>
      <c r="F29" s="78">
        <v>1</v>
      </c>
      <c r="H29" s="87">
        <v>1</v>
      </c>
      <c r="I29" s="110">
        <f t="shared" si="0"/>
        <v>2.3274352463990269</v>
      </c>
      <c r="J29" s="78">
        <f t="shared" si="1"/>
        <v>1</v>
      </c>
      <c r="N29" s="87">
        <f t="shared" si="2"/>
        <v>1</v>
      </c>
      <c r="O29" s="78">
        <f>'b.チラシ（手書き用）'!$D$5</f>
        <v>4</v>
      </c>
      <c r="P29" s="135">
        <f t="shared" si="3"/>
        <v>1</v>
      </c>
      <c r="Q29" s="110">
        <f t="shared" si="4"/>
        <v>1</v>
      </c>
    </row>
    <row r="30" spans="2:17">
      <c r="B30" s="78" t="s">
        <v>171</v>
      </c>
      <c r="C30" s="110">
        <v>31.803321564012034</v>
      </c>
      <c r="D30" s="110">
        <v>1.3696546052631564</v>
      </c>
      <c r="E30" s="110">
        <v>3.2234349722163613</v>
      </c>
      <c r="F30" s="78">
        <v>3</v>
      </c>
      <c r="H30" s="87">
        <v>1</v>
      </c>
      <c r="I30" s="110">
        <f t="shared" si="0"/>
        <v>3.2234349722163613</v>
      </c>
      <c r="J30" s="78">
        <f t="shared" si="1"/>
        <v>3</v>
      </c>
      <c r="N30" s="87">
        <f t="shared" si="2"/>
        <v>1</v>
      </c>
      <c r="O30" s="78">
        <f>'b.チラシ（手書き用）'!$D$5</f>
        <v>4</v>
      </c>
      <c r="P30" s="135">
        <f t="shared" si="3"/>
        <v>1</v>
      </c>
      <c r="Q30" s="110">
        <f t="shared" si="4"/>
        <v>3</v>
      </c>
    </row>
    <row r="31" spans="2:17">
      <c r="B31" s="78" t="s">
        <v>184</v>
      </c>
      <c r="C31" s="110">
        <v>67.843598796913824</v>
      </c>
      <c r="D31" s="110">
        <v>1.4051657671549764</v>
      </c>
      <c r="E31" s="110">
        <v>2.6928255256362945</v>
      </c>
      <c r="F31" s="78">
        <v>3</v>
      </c>
      <c r="H31" s="114">
        <v>1</v>
      </c>
      <c r="I31" s="110">
        <f t="shared" si="0"/>
        <v>2.6928255256362945</v>
      </c>
      <c r="J31" s="78">
        <f t="shared" si="1"/>
        <v>3</v>
      </c>
      <c r="N31" s="114">
        <f t="shared" si="2"/>
        <v>1</v>
      </c>
      <c r="O31" s="78">
        <f>'b.チラシ（手書き用）'!$D$5</f>
        <v>4</v>
      </c>
      <c r="P31" s="135">
        <f t="shared" si="3"/>
        <v>1</v>
      </c>
      <c r="Q31" s="110">
        <f t="shared" si="4"/>
        <v>3</v>
      </c>
    </row>
    <row r="32" spans="2:17">
      <c r="B32" s="78" t="s">
        <v>188</v>
      </c>
      <c r="C32" s="110">
        <v>40.264155878122139</v>
      </c>
      <c r="D32" s="110">
        <v>1.0230594348814557</v>
      </c>
      <c r="E32" s="110">
        <v>3.0559341283361756</v>
      </c>
      <c r="F32" s="78">
        <v>2</v>
      </c>
      <c r="H32" s="114">
        <v>1</v>
      </c>
      <c r="I32" s="110">
        <f t="shared" si="0"/>
        <v>3.0559341283361756</v>
      </c>
      <c r="J32" s="78">
        <f t="shared" si="1"/>
        <v>2</v>
      </c>
      <c r="N32" s="114">
        <f t="shared" si="2"/>
        <v>1</v>
      </c>
      <c r="O32" s="78">
        <f>'b.チラシ（手書き用）'!$D$5</f>
        <v>4</v>
      </c>
      <c r="P32" s="135">
        <f t="shared" si="3"/>
        <v>1</v>
      </c>
      <c r="Q32" s="110">
        <f t="shared" si="4"/>
        <v>2</v>
      </c>
    </row>
    <row r="33" spans="2:18">
      <c r="B33" s="78" t="s">
        <v>189</v>
      </c>
      <c r="C33" s="110">
        <v>94.86072969792076</v>
      </c>
      <c r="D33" s="110">
        <v>2.3210642404190813</v>
      </c>
      <c r="E33" s="110">
        <v>3.7467150924348589</v>
      </c>
      <c r="F33" s="78">
        <v>5</v>
      </c>
      <c r="H33" s="114">
        <v>3</v>
      </c>
      <c r="I33" s="110">
        <f t="shared" si="0"/>
        <v>11.240145277304578</v>
      </c>
      <c r="J33" s="78">
        <f t="shared" si="1"/>
        <v>15</v>
      </c>
      <c r="N33" s="114">
        <f t="shared" si="2"/>
        <v>0.75</v>
      </c>
      <c r="O33" s="78">
        <f>'b.チラシ（手書き用）'!$D$5</f>
        <v>4</v>
      </c>
      <c r="P33" s="135">
        <f t="shared" si="3"/>
        <v>3</v>
      </c>
      <c r="Q33" s="110">
        <f t="shared" si="4"/>
        <v>15</v>
      </c>
    </row>
    <row r="34" spans="2:18">
      <c r="B34" s="78" t="s">
        <v>192</v>
      </c>
      <c r="C34" s="110">
        <v>8.1208316987053752</v>
      </c>
      <c r="D34" s="110">
        <v>1.1223832528180349</v>
      </c>
      <c r="E34" s="110">
        <v>4.2914884135472384</v>
      </c>
      <c r="F34" s="78">
        <v>2</v>
      </c>
      <c r="H34" s="114">
        <v>1</v>
      </c>
      <c r="I34" s="110">
        <f t="shared" si="0"/>
        <v>4.2914884135472384</v>
      </c>
      <c r="J34" s="78">
        <f t="shared" si="1"/>
        <v>2</v>
      </c>
      <c r="N34" s="114">
        <f t="shared" si="2"/>
        <v>1</v>
      </c>
      <c r="O34" s="78">
        <f>'b.チラシ（手書き用）'!$D$5</f>
        <v>4</v>
      </c>
      <c r="P34" s="135">
        <f t="shared" si="3"/>
        <v>1</v>
      </c>
      <c r="Q34" s="110">
        <f t="shared" si="4"/>
        <v>2</v>
      </c>
    </row>
    <row r="35" spans="2:18">
      <c r="B35" s="78" t="s">
        <v>195</v>
      </c>
      <c r="C35" s="110">
        <v>48.659605073885182</v>
      </c>
      <c r="D35" s="110">
        <v>1.359043267938727</v>
      </c>
      <c r="E35" s="110">
        <v>12.243314266158229</v>
      </c>
      <c r="F35" s="78">
        <v>10</v>
      </c>
      <c r="H35" s="114">
        <v>1</v>
      </c>
      <c r="I35" s="110">
        <f t="shared" si="0"/>
        <v>12.243314266158229</v>
      </c>
      <c r="J35" s="78">
        <f t="shared" si="1"/>
        <v>10</v>
      </c>
      <c r="N35" s="114">
        <f t="shared" si="2"/>
        <v>1</v>
      </c>
      <c r="O35" s="78">
        <f>'b.チラシ（手書き用）'!$D$5</f>
        <v>4</v>
      </c>
      <c r="P35" s="135">
        <f t="shared" si="3"/>
        <v>1</v>
      </c>
      <c r="Q35" s="110">
        <f t="shared" si="4"/>
        <v>10</v>
      </c>
    </row>
    <row r="36" spans="2:18">
      <c r="B36" s="78" t="s">
        <v>196</v>
      </c>
      <c r="C36" s="110">
        <v>78.383679874460583</v>
      </c>
      <c r="D36" s="110">
        <v>1.5200200200200149</v>
      </c>
      <c r="E36" s="110">
        <v>9.9793955229412195</v>
      </c>
      <c r="F36" s="78">
        <v>10</v>
      </c>
      <c r="H36" s="114">
        <v>1</v>
      </c>
      <c r="I36" s="110">
        <f t="shared" si="0"/>
        <v>9.9793955229412195</v>
      </c>
      <c r="J36" s="78">
        <f t="shared" si="1"/>
        <v>10</v>
      </c>
      <c r="N36" s="114">
        <f t="shared" si="2"/>
        <v>1</v>
      </c>
      <c r="O36" s="78">
        <f>'b.チラシ（手書き用）'!$D$5</f>
        <v>4</v>
      </c>
      <c r="P36" s="135">
        <f t="shared" si="3"/>
        <v>1</v>
      </c>
      <c r="Q36" s="110">
        <f t="shared" si="4"/>
        <v>10</v>
      </c>
    </row>
    <row r="37" spans="2:18">
      <c r="B37" s="78" t="s">
        <v>198</v>
      </c>
      <c r="C37" s="110">
        <v>70.380541388779918</v>
      </c>
      <c r="D37" s="110">
        <v>1.6846897064288353</v>
      </c>
      <c r="E37" s="110">
        <v>3.0147379647379662</v>
      </c>
      <c r="F37" s="78">
        <v>2</v>
      </c>
      <c r="H37" s="114">
        <v>1</v>
      </c>
      <c r="I37" s="110">
        <f t="shared" si="0"/>
        <v>3.0147379647379662</v>
      </c>
      <c r="J37" s="78">
        <f t="shared" si="1"/>
        <v>2</v>
      </c>
      <c r="N37" s="114">
        <f t="shared" si="2"/>
        <v>1</v>
      </c>
      <c r="O37" s="78">
        <f>'b.チラシ（手書き用）'!$D$5</f>
        <v>4</v>
      </c>
      <c r="P37" s="135">
        <f t="shared" si="3"/>
        <v>1</v>
      </c>
      <c r="Q37" s="110">
        <f t="shared" si="4"/>
        <v>2</v>
      </c>
    </row>
    <row r="38" spans="2:18">
      <c r="B38" s="78" t="s">
        <v>199</v>
      </c>
      <c r="C38" s="110">
        <v>42.278017523211716</v>
      </c>
      <c r="D38" s="110">
        <v>1.1738323538509126</v>
      </c>
      <c r="E38" s="110">
        <v>1.5051362058457212</v>
      </c>
      <c r="F38" s="78">
        <v>1</v>
      </c>
      <c r="H38" s="114">
        <v>1</v>
      </c>
      <c r="I38" s="110">
        <f t="shared" si="0"/>
        <v>1.5051362058457212</v>
      </c>
      <c r="J38" s="78">
        <f t="shared" si="1"/>
        <v>1</v>
      </c>
      <c r="N38" s="114">
        <f t="shared" si="2"/>
        <v>1</v>
      </c>
      <c r="O38" s="78">
        <f>'b.チラシ（手書き用）'!$D$5</f>
        <v>4</v>
      </c>
      <c r="P38" s="135">
        <f t="shared" si="3"/>
        <v>1</v>
      </c>
      <c r="Q38" s="110">
        <f t="shared" si="4"/>
        <v>1</v>
      </c>
    </row>
    <row r="39" spans="2:18">
      <c r="B39" s="78" t="s">
        <v>203</v>
      </c>
      <c r="C39" s="110">
        <v>45.80881391395318</v>
      </c>
      <c r="D39" s="110">
        <v>1.0342563516985432</v>
      </c>
      <c r="E39" s="110">
        <v>3.3592855933638046</v>
      </c>
      <c r="F39" s="78">
        <v>2</v>
      </c>
      <c r="H39" s="82">
        <v>1</v>
      </c>
      <c r="I39" s="110">
        <f t="shared" si="0"/>
        <v>3.3592855933638046</v>
      </c>
      <c r="J39" s="78">
        <f t="shared" si="1"/>
        <v>2</v>
      </c>
      <c r="N39" s="82">
        <f t="shared" si="2"/>
        <v>1</v>
      </c>
      <c r="O39" s="78">
        <f>'b.チラシ（手書き用）'!$D$5</f>
        <v>4</v>
      </c>
      <c r="P39" s="135">
        <f t="shared" si="3"/>
        <v>1</v>
      </c>
      <c r="Q39" s="110">
        <f t="shared" si="4"/>
        <v>2</v>
      </c>
    </row>
    <row r="40" spans="2:18">
      <c r="B40" s="78" t="s">
        <v>212</v>
      </c>
      <c r="C40" s="110">
        <v>48.764221263240486</v>
      </c>
      <c r="D40" s="110">
        <v>1.848484848484848</v>
      </c>
      <c r="E40" s="110">
        <v>1.815906323618941</v>
      </c>
      <c r="F40" s="78">
        <v>2</v>
      </c>
      <c r="H40" s="78">
        <v>4</v>
      </c>
      <c r="I40" s="110">
        <f t="shared" si="0"/>
        <v>7.263625294475764</v>
      </c>
      <c r="J40" s="78">
        <f t="shared" si="1"/>
        <v>8</v>
      </c>
      <c r="N40" s="78">
        <f t="shared" si="2"/>
        <v>1</v>
      </c>
      <c r="O40" s="78">
        <f>'b.チラシ（手書き用）'!$D$5</f>
        <v>4</v>
      </c>
      <c r="P40" s="135">
        <f t="shared" si="3"/>
        <v>4</v>
      </c>
      <c r="Q40" s="110">
        <f t="shared" si="4"/>
        <v>8</v>
      </c>
    </row>
    <row r="43" spans="2:18">
      <c r="H43" s="259" t="s">
        <v>470</v>
      </c>
      <c r="I43" s="259"/>
      <c r="J43" s="259"/>
      <c r="N43" s="263" t="s">
        <v>480</v>
      </c>
      <c r="O43" s="264"/>
      <c r="P43" s="264"/>
      <c r="Q43" s="264"/>
    </row>
    <row r="44" spans="2:18">
      <c r="H44" s="79"/>
      <c r="I44" s="79" t="s">
        <v>44</v>
      </c>
      <c r="J44" s="79" t="s">
        <v>402</v>
      </c>
      <c r="N44" s="79"/>
      <c r="O44" s="79"/>
      <c r="P44" s="79"/>
      <c r="Q44" s="79" t="s">
        <v>478</v>
      </c>
      <c r="R44" s="125" t="s">
        <v>481</v>
      </c>
    </row>
    <row r="45" spans="2:18" ht="63">
      <c r="H45" s="115" t="s">
        <v>403</v>
      </c>
      <c r="I45" s="116">
        <f>+ROUND(+SUM(I5:I10,I19:I21),0)</f>
        <v>92</v>
      </c>
      <c r="J45" s="116">
        <f t="shared" ref="J45" si="5">+ROUND(+SUM(J5:J10,J19:J21),0)</f>
        <v>47</v>
      </c>
      <c r="N45" s="115" t="s">
        <v>403</v>
      </c>
      <c r="O45" s="116"/>
      <c r="P45" s="116"/>
      <c r="Q45" s="116">
        <f t="shared" ref="Q45" si="6">+ROUND(+SUM(Q5:Q10,Q19:Q21),0)</f>
        <v>47</v>
      </c>
      <c r="R45" s="78" t="b">
        <f>J45=Q45</f>
        <v>1</v>
      </c>
    </row>
    <row r="46" spans="2:18" ht="25.2">
      <c r="H46" s="117" t="s">
        <v>407</v>
      </c>
      <c r="I46" s="116">
        <f>+ROUND(+SUM(I22:I23),0)</f>
        <v>24</v>
      </c>
      <c r="J46" s="116">
        <f t="shared" ref="J46" si="7">+ROUND(+SUM(J22:J23),0)</f>
        <v>25</v>
      </c>
      <c r="N46" s="117" t="s">
        <v>407</v>
      </c>
      <c r="O46" s="116"/>
      <c r="P46" s="116"/>
      <c r="Q46" s="116">
        <f t="shared" ref="Q46" si="8">+ROUND(+SUM(Q22:Q23),0)</f>
        <v>25</v>
      </c>
      <c r="R46" s="78" t="b">
        <f t="shared" ref="R46:R50" si="9">J46=Q46</f>
        <v>1</v>
      </c>
    </row>
    <row r="47" spans="2:18">
      <c r="H47" s="79" t="s">
        <v>411</v>
      </c>
      <c r="I47" s="119" t="s">
        <v>412</v>
      </c>
      <c r="J47" s="119" t="s">
        <v>412</v>
      </c>
      <c r="N47" s="79" t="s">
        <v>411</v>
      </c>
      <c r="O47" s="119"/>
      <c r="P47" s="119"/>
      <c r="Q47" s="119" t="s">
        <v>412</v>
      </c>
      <c r="R47" s="78" t="b">
        <f t="shared" si="9"/>
        <v>1</v>
      </c>
    </row>
    <row r="48" spans="2:18" ht="37.799999999999997">
      <c r="H48" s="120" t="s">
        <v>416</v>
      </c>
      <c r="I48" s="116">
        <f>+ROUND(+SUM(I27:I30),0)</f>
        <v>27</v>
      </c>
      <c r="J48" s="116">
        <f t="shared" ref="J48" si="10">+ROUND(+SUM(J27:J30),0)</f>
        <v>25</v>
      </c>
      <c r="N48" s="120" t="s">
        <v>416</v>
      </c>
      <c r="O48" s="116"/>
      <c r="P48" s="116"/>
      <c r="Q48" s="116">
        <f t="shared" ref="Q48" si="11">+ROUND(+SUM(Q27:Q30),0)</f>
        <v>25</v>
      </c>
      <c r="R48" s="78" t="b">
        <f t="shared" si="9"/>
        <v>1</v>
      </c>
    </row>
    <row r="49" spans="8:18" ht="50.4">
      <c r="H49" s="121" t="s">
        <v>420</v>
      </c>
      <c r="I49" s="116">
        <f>+ROUND(+SUM(I31:I38),)</f>
        <v>48</v>
      </c>
      <c r="J49" s="116">
        <f t="shared" ref="J49" si="12">+ROUND(+SUM(J31:J38),)</f>
        <v>45</v>
      </c>
      <c r="N49" s="121" t="s">
        <v>420</v>
      </c>
      <c r="O49" s="116"/>
      <c r="P49" s="116"/>
      <c r="Q49" s="116">
        <f t="shared" ref="Q49" si="13">+ROUND(+SUM(Q31:Q38),)</f>
        <v>45</v>
      </c>
      <c r="R49" s="78" t="b">
        <f t="shared" si="9"/>
        <v>1</v>
      </c>
    </row>
    <row r="50" spans="8:18" ht="75.599999999999994">
      <c r="H50" s="122" t="s">
        <v>424</v>
      </c>
      <c r="I50" s="116">
        <f>+ROUND(+SUM(I11:I18,I24:I26,I39:I40),0)</f>
        <v>44</v>
      </c>
      <c r="J50" s="116">
        <f t="shared" ref="J50" si="14">+ROUND(+SUM(J11:J18,J24:J26,J39:J40),0)</f>
        <v>28</v>
      </c>
      <c r="N50" s="122" t="s">
        <v>424</v>
      </c>
      <c r="O50" s="116"/>
      <c r="P50" s="116"/>
      <c r="Q50" s="116">
        <f t="shared" ref="Q50" si="15">+ROUND(+SUM(Q11:Q18,Q24:Q26,Q39:Q40),0)</f>
        <v>28</v>
      </c>
      <c r="R50" s="78" t="b">
        <f t="shared" si="9"/>
        <v>1</v>
      </c>
    </row>
    <row r="51" spans="8:18" ht="13.2" thickBot="1">
      <c r="H51" s="123"/>
      <c r="I51" s="123"/>
      <c r="J51" s="123"/>
      <c r="N51" s="123"/>
      <c r="O51" s="123"/>
      <c r="P51" s="123"/>
      <c r="Q51" s="123"/>
    </row>
    <row r="52" spans="8:18" ht="13.2" thickTop="1">
      <c r="H52" s="79"/>
      <c r="I52" s="124">
        <f>+SUM(I45:I51)</f>
        <v>235</v>
      </c>
      <c r="J52" s="124">
        <f>+SUM(J45:J51)</f>
        <v>170</v>
      </c>
      <c r="N52" s="79"/>
      <c r="O52" s="124"/>
      <c r="P52" s="124"/>
      <c r="Q52" s="124">
        <f>+SUM(Q45:Q51)</f>
        <v>170</v>
      </c>
    </row>
  </sheetData>
  <mergeCells count="4">
    <mergeCell ref="H3:J3"/>
    <mergeCell ref="N3:Q3"/>
    <mergeCell ref="H43:J43"/>
    <mergeCell ref="N43:Q43"/>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a.チラシ（PC用）</vt:lpstr>
      <vt:lpstr>b.チラシ（手書き用）</vt:lpstr>
      <vt:lpstr>参照用（a.チラシ（PC用））</vt:lpstr>
      <vt:lpstr>参照用（b.チラシ（手書き用））</vt:lpstr>
      <vt:lpstr>居間（a）</vt:lpstr>
      <vt:lpstr>台所・浴室（a）</vt:lpstr>
      <vt:lpstr>子供部屋（a）</vt:lpstr>
      <vt:lpstr>和室（a）</vt:lpstr>
      <vt:lpstr>居間(b)</vt:lpstr>
      <vt:lpstr>台所・浴室 (b)</vt:lpstr>
      <vt:lpstr>子供部屋 (b)</vt:lpstr>
      <vt:lpstr>和室 (b)</vt:lpstr>
      <vt:lpstr>【参考】＜確定＞NRI資料</vt:lpstr>
      <vt:lpstr>'a.チラシ（PC用）'!Print_Area</vt:lpstr>
      <vt:lpstr>'b.チラシ（手書き用）'!Print_Area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相井昂大</dc:creator>
  <cp:lastModifiedBy>加藤 貴司</cp:lastModifiedBy>
  <cp:lastPrinted>2018-07-30T12:29:42Z</cp:lastPrinted>
  <dcterms:created xsi:type="dcterms:W3CDTF">2017-05-07T01:00:33Z</dcterms:created>
  <dcterms:modified xsi:type="dcterms:W3CDTF">2020-07-15T03:50:54Z</dcterms:modified>
</cp:coreProperties>
</file>